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threadedComments/threadedComment2.xml" ContentType="application/vnd.ms-excel.threaded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040" windowHeight="9252" activeTab="5"/>
  </bookViews>
  <sheets>
    <sheet name="I Проекты" sheetId="1" r:id="rId1"/>
    <sheet name="II Кадры" sheetId="2" r:id="rId2"/>
    <sheet name="III Аналитика" sheetId="3" r:id="rId3"/>
    <sheet name="IV Муниципалитеты" sheetId="4" r:id="rId4"/>
    <sheet name="V Взаимодействие" sheetId="5" r:id="rId5"/>
    <sheet name="VI СМИ" sheetId="6" r:id="rId6"/>
    <sheet name="ИТОГ" sheetId="7" r:id="rId7"/>
  </sheets>
  <calcPr calcId="125725"/>
</workbook>
</file>

<file path=xl/calcChain.xml><?xml version="1.0" encoding="utf-8"?>
<calcChain xmlns="http://schemas.openxmlformats.org/spreadsheetml/2006/main">
  <c r="AC42" i="1"/>
  <c r="I85" i="5"/>
  <c r="I70"/>
  <c r="I81"/>
  <c r="F6" i="4"/>
  <c r="F23"/>
  <c r="K23" i="3"/>
  <c r="K53"/>
  <c r="K42"/>
  <c r="K31"/>
  <c r="K6"/>
  <c r="I70" i="6"/>
  <c r="H74" i="2"/>
  <c r="H52"/>
  <c r="H47"/>
  <c r="G32" i="7" l="1"/>
  <c r="I49" i="5"/>
  <c r="J32" i="7" s="1"/>
  <c r="I38" i="5"/>
  <c r="I22"/>
  <c r="J13" i="7"/>
  <c r="H63" i="2" l="1"/>
  <c r="G13" i="7"/>
  <c r="H41" i="2"/>
  <c r="J20" i="7" l="1"/>
  <c r="J23"/>
  <c r="I100" i="6" l="1"/>
  <c r="J51" i="7" s="1"/>
  <c r="I86" i="6"/>
  <c r="J47" i="7" s="1"/>
  <c r="G38"/>
  <c r="G37"/>
  <c r="G36"/>
  <c r="G35"/>
  <c r="G34"/>
  <c r="G33"/>
  <c r="G31"/>
  <c r="G30"/>
  <c r="G29"/>
  <c r="I6" i="5"/>
  <c r="J28" i="7" s="1"/>
  <c r="J26"/>
  <c r="J25"/>
  <c r="G22"/>
  <c r="G21"/>
  <c r="G20"/>
  <c r="J22"/>
  <c r="J21"/>
  <c r="G12"/>
  <c r="J12"/>
  <c r="J16"/>
  <c r="J14"/>
  <c r="H30" i="2"/>
  <c r="J11" i="7" s="1"/>
  <c r="H19" i="2"/>
  <c r="J10" i="7" s="1"/>
  <c r="H8" i="2"/>
  <c r="J9" i="7" s="1"/>
  <c r="G7"/>
  <c r="AB46" i="1"/>
  <c r="AB45"/>
  <c r="AB43"/>
  <c r="AB42"/>
  <c r="G51" i="7"/>
  <c r="G50"/>
  <c r="G49"/>
  <c r="G48"/>
  <c r="G47"/>
  <c r="G46"/>
  <c r="G45"/>
  <c r="G44"/>
  <c r="G43"/>
  <c r="G42"/>
  <c r="G41"/>
  <c r="G40"/>
  <c r="G28"/>
  <c r="G26"/>
  <c r="G25"/>
  <c r="G23"/>
  <c r="G19"/>
  <c r="G18"/>
  <c r="G16"/>
  <c r="G15"/>
  <c r="G14"/>
  <c r="G11"/>
  <c r="G10"/>
  <c r="G9"/>
  <c r="G6"/>
  <c r="G5"/>
  <c r="G4"/>
  <c r="I97" i="6"/>
  <c r="J50" i="7" s="1"/>
  <c r="I94" i="6"/>
  <c r="J49" i="7" s="1"/>
  <c r="I91" i="6"/>
  <c r="J48" i="7" s="1"/>
  <c r="I84" i="6"/>
  <c r="J46" i="7" s="1"/>
  <c r="I73" i="6"/>
  <c r="J45" i="7" s="1"/>
  <c r="J44"/>
  <c r="I66" i="6"/>
  <c r="J43" i="7" s="1"/>
  <c r="I58" i="6"/>
  <c r="J42" i="7" s="1"/>
  <c r="I27" i="6"/>
  <c r="J41" i="7" s="1"/>
  <c r="I6" i="6"/>
  <c r="J40" i="7" s="1"/>
  <c r="I77" i="5"/>
  <c r="J37" i="7" s="1"/>
  <c r="I73" i="5"/>
  <c r="J36" i="7" s="1"/>
  <c r="J35"/>
  <c r="I66" i="5"/>
  <c r="J34" i="7" s="1"/>
  <c r="I55" i="5"/>
  <c r="J33" i="7" s="1"/>
  <c r="J30"/>
  <c r="I11" i="5"/>
  <c r="J29" i="7" s="1"/>
  <c r="K17" i="3"/>
  <c r="J19" i="7" s="1"/>
  <c r="J15"/>
  <c r="AB40" i="1"/>
  <c r="AB39"/>
  <c r="AB38"/>
  <c r="AB37"/>
  <c r="AB36"/>
  <c r="AB32"/>
  <c r="AB31"/>
  <c r="AB30"/>
  <c r="AB29"/>
  <c r="AB28"/>
  <c r="AB27"/>
  <c r="AB26"/>
  <c r="AB25"/>
  <c r="AB24"/>
  <c r="AB23"/>
  <c r="AB19"/>
  <c r="AB18"/>
  <c r="AB17"/>
  <c r="AB16"/>
  <c r="AB15"/>
  <c r="AB14"/>
  <c r="AB13"/>
  <c r="AB12"/>
  <c r="AB11"/>
  <c r="AB10"/>
  <c r="AC36" l="1"/>
  <c r="J6" i="7" s="1"/>
  <c r="K60" i="3"/>
  <c r="J18" i="7"/>
  <c r="I102" i="6"/>
  <c r="J7" i="7"/>
  <c r="H79" i="2"/>
  <c r="I18" i="7"/>
  <c r="H18" s="1"/>
  <c r="I40"/>
  <c r="H46" s="1"/>
  <c r="I25"/>
  <c r="I24" s="1"/>
  <c r="I4"/>
  <c r="H7" s="1"/>
  <c r="K9"/>
  <c r="I9"/>
  <c r="K18"/>
  <c r="K17" s="1"/>
  <c r="K25"/>
  <c r="K24" s="1"/>
  <c r="AC10" i="1"/>
  <c r="AC23"/>
  <c r="J5" i="7" s="1"/>
  <c r="K40"/>
  <c r="F38" i="4"/>
  <c r="I28" i="7"/>
  <c r="H32" s="1"/>
  <c r="J31"/>
  <c r="K28" s="1"/>
  <c r="H21" l="1"/>
  <c r="I52"/>
  <c r="AC47" i="1"/>
  <c r="H9" i="7"/>
  <c r="H13"/>
  <c r="H23"/>
  <c r="H20"/>
  <c r="H22"/>
  <c r="H4"/>
  <c r="H6"/>
  <c r="H5"/>
  <c r="I3"/>
  <c r="L9"/>
  <c r="L8" s="1"/>
  <c r="H44"/>
  <c r="H41"/>
  <c r="H47"/>
  <c r="H42"/>
  <c r="H49"/>
  <c r="H45"/>
  <c r="H50"/>
  <c r="H43"/>
  <c r="H48"/>
  <c r="I39"/>
  <c r="H40"/>
  <c r="H51"/>
  <c r="H25"/>
  <c r="H26"/>
  <c r="H33"/>
  <c r="H30"/>
  <c r="H36"/>
  <c r="H28"/>
  <c r="I17"/>
  <c r="H19"/>
  <c r="L25"/>
  <c r="L24" s="1"/>
  <c r="H12"/>
  <c r="H15"/>
  <c r="H16"/>
  <c r="H14"/>
  <c r="I8"/>
  <c r="H11"/>
  <c r="H10"/>
  <c r="L18"/>
  <c r="L17" s="1"/>
  <c r="J4"/>
  <c r="H31"/>
  <c r="K27"/>
  <c r="L28"/>
  <c r="L27" s="1"/>
  <c r="C2"/>
  <c r="L40"/>
  <c r="L39" s="1"/>
  <c r="K39"/>
  <c r="K8"/>
  <c r="H35"/>
  <c r="H38"/>
  <c r="H29"/>
  <c r="H34"/>
  <c r="I27"/>
  <c r="H37"/>
  <c r="H27" l="1"/>
  <c r="H17"/>
  <c r="K4"/>
  <c r="L4" s="1"/>
  <c r="L3" s="1"/>
  <c r="H39"/>
  <c r="H24"/>
  <c r="H3"/>
  <c r="H8"/>
  <c r="K52" l="1"/>
  <c r="L52" s="1"/>
  <c r="K3"/>
</calcChain>
</file>

<file path=xl/comments1.xml><?xml version="1.0" encoding="utf-8"?>
<comments xmlns="http://schemas.openxmlformats.org/spreadsheetml/2006/main">
  <authors>
    <author/>
    <author>tc={536BBABA-9172-420A-AC8F-4F11A2E878E3}</author>
    <author>tc={54EC186E-0B1D-455B-832C-E261844D5B14}</author>
    <author>tc={F759D0EC-4D94-47AC-95EB-29CA752D2460}</author>
    <author>tc={5C71AD85-7C08-432F-BF50-0978B8963E29}</author>
    <author>tc={1497B7A9-DA94-4FB8-B627-C669EE255C9E}</author>
  </authors>
  <commentList>
    <comment ref="E3" authorId="0">
      <text>
        <r>
          <rPr>
            <sz val="11"/>
            <color rgb="FF000000"/>
            <rFont val="Calibri"/>
          </rPr>
          <t xml:space="preserve">Дополнительное освещение в СМИ более высокого уровня
</t>
        </r>
      </text>
    </comment>
    <comment ref="C16" authorId="1">
      <text>
        <r>
          <rPr>
            <sz val="11"/>
            <color rgb="FF000000"/>
            <rFont val="Calibri"/>
          </rPr>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Засчитывается при прикреплении в подтверждение факта направления предложений о внесении поправок в нормативные правовые акты субъектов Российской Федерации или создании новых нормативных правовых актов субъектов Российской Федерации не ранее двух лет со дня формирования нового состава молодежного правительства субъекта Российской Федерации.
Не учитываются нормативные правовые акты исполнительных органов государственной власти субъектов Российской Федерации за исключением высших исполнительных органов государственной власти субъектов Российской Федерации и глав субъектов Российской Федерации</t>
        </r>
      </text>
    </comment>
    <comment ref="C22" authorId="2">
      <text>
        <r>
          <rPr>
            <sz val="11"/>
            <color rgb="FF000000"/>
            <rFont val="Calibri"/>
          </rPr>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Засчитывается при участии в заседании молодежных правительств субъектов Российской Федерации представителей органов власти не ниже заместителя руководителя органа власти.
В данном пункте засчитываются только заседания молодежных правительсты (не рабочие встречи, совещания, заседания рабочих групп и т.п.)</t>
        </r>
      </text>
    </comment>
    <comment ref="C30" authorId="3">
      <text>
        <r>
          <rPr>
            <sz val="11"/>
            <color rgb="FF000000"/>
            <rFont val="Calibri"/>
          </rPr>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Засчитывается при участии в заседании молодежных правительств субъектов Российской Федерации представителей органов власти не ниже заместителя руководителя органа власти.
В данном пункте засчитываются рабочие встречи, совещания, заседания рабочих групп и т.п. (не заседания молодежных правительств)</t>
        </r>
      </text>
    </comment>
    <comment ref="C41" authorId="4">
      <text>
        <r>
          <rPr>
            <sz val="11"/>
            <color rgb="FF000000"/>
            <rFont val="Calibri"/>
          </rPr>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В качестве подтверждения можно использовать исходящие письма в адрес органов власти любых уровней о проведении социологических исследований и их результатах</t>
        </r>
      </text>
    </comment>
    <comment ref="C52" authorId="5">
      <text>
        <r>
          <rPr>
            <sz val="11"/>
            <color rgb="FF000000"/>
            <rFont val="Calibri"/>
          </rPr>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Засчитывается при наличии соответствующего нормативного правового акта</t>
        </r>
      </text>
    </comment>
  </commentList>
</comments>
</file>

<file path=xl/comments2.xml><?xml version="1.0" encoding="utf-8"?>
<comments xmlns="http://schemas.openxmlformats.org/spreadsheetml/2006/main">
  <authors>
    <author>tc={E269B34C-9CF6-41C7-83DC-805AFE754ABB}</author>
    <author>tc={77F5CF07-0F06-4AC1-97DB-8C63F1715239}</author>
  </authors>
  <commentList>
    <comment ref="C5" authorId="0">
      <text>
        <r>
          <rPr>
            <sz val="11"/>
            <color rgb="FF000000"/>
            <rFont val="Calibri"/>
          </rPr>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Засчитывается при согласовании участия в мероприятии представителей Ассоциации молодежных правительств Российской Федерации или организацию партнерства с Ассоциацией молодежных правительств Российской Федерации при организации мероприятия</t>
        </r>
      </text>
    </comment>
    <comment ref="C54" authorId="1">
      <text>
        <r>
          <rPr>
            <sz val="11"/>
            <color rgb="FF000000"/>
            <rFont val="Calibri"/>
          </rPr>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Заполняется молодежным правительством, но проверяется координатором по федеральному округу</t>
        </r>
      </text>
    </comment>
  </commentList>
</comments>
</file>

<file path=xl/sharedStrings.xml><?xml version="1.0" encoding="utf-8"?>
<sst xmlns="http://schemas.openxmlformats.org/spreadsheetml/2006/main" count="869" uniqueCount="678">
  <si>
    <t xml:space="preserve"> </t>
  </si>
  <si>
    <t>№</t>
  </si>
  <si>
    <t>Наименование мероприятия</t>
  </si>
  <si>
    <t>Название проекта/ серии проектов</t>
  </si>
  <si>
    <t>Подтверждение</t>
  </si>
  <si>
    <t xml:space="preserve">Подтверждение </t>
  </si>
  <si>
    <t>Балл</t>
  </si>
  <si>
    <t>Всего по разделу</t>
  </si>
  <si>
    <t>Баллы</t>
  </si>
  <si>
    <t>документ: действующий состав МП и его сроки</t>
  </si>
  <si>
    <t>документ: предыдущий состав МП и его сроки</t>
  </si>
  <si>
    <t>Наименование
 (Краткое описание)</t>
  </si>
  <si>
    <t>документ: резерв МП текущего+предыдущего составов</t>
  </si>
  <si>
    <t>Балл/уровень</t>
  </si>
  <si>
    <t>Всего набрано по строке</t>
  </si>
  <si>
    <t>Всего набрано по разделу</t>
  </si>
  <si>
    <t>ФИО</t>
  </si>
  <si>
    <t>Уровень</t>
  </si>
  <si>
    <t>Дата и место</t>
  </si>
  <si>
    <t>В качестве подтверждения можно использовать  документ, подтверждающий принятие поправки, входящие\исходящие письма по теме поправки, протокол совещания/заседания (с указанием фио, должность, тема доклада) с обязательным приложением фото-видеоматериалов</t>
  </si>
  <si>
    <t>М
у
н
и
ц
и
п
а
л
ь
н
ы
й</t>
  </si>
  <si>
    <t>Р
е
г
и
о
н
а
л
ь
н
ы
й</t>
  </si>
  <si>
    <t>О
к
р
у
ж
н
о
й</t>
  </si>
  <si>
    <t>В
с
е
р
о
с
с
и
й
с
к
и
й</t>
  </si>
  <si>
    <t>М
е
ж
д
у
н
а
р
о
д
н
ы
й</t>
  </si>
  <si>
    <t>Доклад, аналитическая записка</t>
  </si>
  <si>
    <t>Max
100</t>
  </si>
  <si>
    <t>Мероприятия, акции (не входящие в состав проектов/программ)</t>
  </si>
  <si>
    <t>Ссылка (соц. сети)</t>
  </si>
  <si>
    <t>Количество участников</t>
  </si>
  <si>
    <t xml:space="preserve"> Муниципальный</t>
  </si>
  <si>
    <t xml:space="preserve"> Региональный</t>
  </si>
  <si>
    <t xml:space="preserve"> Межрегиональный</t>
  </si>
  <si>
    <t xml:space="preserve"> Окружной</t>
  </si>
  <si>
    <t xml:space="preserve"> Всероссийский</t>
  </si>
  <si>
    <t xml:space="preserve"> Международный</t>
  </si>
  <si>
    <t>Краткая аннотация</t>
  </si>
  <si>
    <t>SMART-цель (0,2 балла)</t>
  </si>
  <si>
    <t>1-100</t>
  </si>
  <si>
    <t>101-500</t>
  </si>
  <si>
    <t>501-3000</t>
  </si>
  <si>
    <t>3001-10000</t>
  </si>
  <si>
    <t>&gt;10000</t>
  </si>
  <si>
    <t>2 балла за каждого</t>
  </si>
  <si>
    <t>1</t>
  </si>
  <si>
    <t>Максимально
20 баллов</t>
  </si>
  <si>
    <t>1,5</t>
  </si>
  <si>
    <t>1,75</t>
  </si>
  <si>
    <t>2</t>
  </si>
  <si>
    <t>2,5</t>
  </si>
  <si>
    <t>3</t>
  </si>
  <si>
    <t>Максимально 
62 балла</t>
  </si>
  <si>
    <t>х</t>
  </si>
  <si>
    <t>2.4.1</t>
  </si>
  <si>
    <t>2.4.2</t>
  </si>
  <si>
    <t>2.4.3</t>
  </si>
  <si>
    <t>2.4.4</t>
  </si>
  <si>
    <t>2.4.5</t>
  </si>
  <si>
    <t>ИТОГО</t>
  </si>
  <si>
    <t>2.6.1</t>
  </si>
  <si>
    <t>Проекты</t>
  </si>
  <si>
    <t>Три ссылки (соц. сети)</t>
  </si>
  <si>
    <t>МП -партнер, не организатор             (4 балла)</t>
  </si>
  <si>
    <t>2.6.2</t>
  </si>
  <si>
    <t>Ссылка на паспорт проекта</t>
  </si>
  <si>
    <t>2.6.3</t>
  </si>
  <si>
    <t>2.6.4</t>
  </si>
  <si>
    <t>2.6.5</t>
  </si>
  <si>
    <t>2.6.6</t>
  </si>
  <si>
    <t>Формат работы</t>
  </si>
  <si>
    <t xml:space="preserve"> балл за каждого</t>
  </si>
  <si>
    <t>Максимально 
202 балла</t>
  </si>
  <si>
    <t>4.1.</t>
  </si>
  <si>
    <t>4.1.1</t>
  </si>
  <si>
    <t>4.1.2</t>
  </si>
  <si>
    <t>4.1.3</t>
  </si>
  <si>
    <t>4.1.4</t>
  </si>
  <si>
    <t>4.1.5</t>
  </si>
  <si>
    <t>4.1.6</t>
  </si>
  <si>
    <t>4.1.7</t>
  </si>
  <si>
    <t>4.1.8</t>
  </si>
  <si>
    <t>4.1.9</t>
  </si>
  <si>
    <t>4.1.10</t>
  </si>
  <si>
    <t>4.2.</t>
  </si>
  <si>
    <t>Максимально 
20 баллов</t>
  </si>
  <si>
    <t>Программы проектов</t>
  </si>
  <si>
    <t>4.2.1</t>
  </si>
  <si>
    <t>Пять ссылок (соц. сети)</t>
  </si>
  <si>
    <t>4.2.2</t>
  </si>
  <si>
    <t>4.2.3</t>
  </si>
  <si>
    <t>4.2.4</t>
  </si>
  <si>
    <t>4.2.5</t>
  </si>
  <si>
    <t>Максимально 
171 балл</t>
  </si>
  <si>
    <t>4.2.6</t>
  </si>
  <si>
    <t>4.2.7</t>
  </si>
  <si>
    <t>4.2.8</t>
  </si>
  <si>
    <t>4.2.9</t>
  </si>
  <si>
    <t>Балл за мероприятие</t>
  </si>
  <si>
    <t>4.2.10</t>
  </si>
  <si>
    <t>ВСЕГО</t>
  </si>
  <si>
    <t>Участие членов молодежного правительства субъекта РФ  и их резерва в любой иной площадке в качестве представителей МП или АМП</t>
  </si>
  <si>
    <t>5.2.1</t>
  </si>
  <si>
    <t>5.2.2</t>
  </si>
  <si>
    <t>5.2.3</t>
  </si>
  <si>
    <t>5.2.4</t>
  </si>
  <si>
    <t>5.2.5</t>
  </si>
  <si>
    <t>5.2.6</t>
  </si>
  <si>
    <t>5.2.7</t>
  </si>
  <si>
    <t>5.2.8</t>
  </si>
  <si>
    <t>Тип мероприятия</t>
  </si>
  <si>
    <t>5.2.9</t>
  </si>
  <si>
    <t>5.2.10</t>
  </si>
  <si>
    <t>Взаимодействие с коммерческими /некоммерческими организациями</t>
  </si>
  <si>
    <r>
      <t>Публикации в СМИ
(</t>
    </r>
    <r>
      <rPr>
        <i/>
        <sz val="11"/>
        <rFont val="Calibri"/>
      </rPr>
      <t>в том числе и распространение информации о деятельности АМП в своем регионе</t>
    </r>
    <r>
      <rPr>
        <sz val="11"/>
        <color rgb="FF000000"/>
        <rFont val="Calibri"/>
      </rPr>
      <t>)</t>
    </r>
  </si>
  <si>
    <t>Максимально 
30 баллов</t>
  </si>
  <si>
    <t>Максимально 
80 баллов</t>
  </si>
  <si>
    <t>5.3.9</t>
  </si>
  <si>
    <t>5.3.10</t>
  </si>
  <si>
    <t>5.3.11</t>
  </si>
  <si>
    <t>5.3.12</t>
  </si>
  <si>
    <t>5.3.13</t>
  </si>
  <si>
    <t>5.3.14</t>
  </si>
  <si>
    <t>5.3.15</t>
  </si>
  <si>
    <t>№п\п</t>
  </si>
  <si>
    <t>Единица
измерения</t>
  </si>
  <si>
    <t xml:space="preserve">Взаимодействие членов молодежного правительства субъекта РФ с различными органами власти </t>
  </si>
  <si>
    <t>Максимально 
60 баллов</t>
  </si>
  <si>
    <t>5.4.1</t>
  </si>
  <si>
    <t>max балл
за единицу</t>
  </si>
  <si>
    <t>max кол-во
(KPI)</t>
  </si>
  <si>
    <t>max балл 
за показатель</t>
  </si>
  <si>
    <t>% БЛОКА
% показателя</t>
  </si>
  <si>
    <t>max балл 
за блок</t>
  </si>
  <si>
    <t>5.4.2</t>
  </si>
  <si>
    <t>Сумма за
показатель</t>
  </si>
  <si>
    <t>Cумма баллов 
за блок</t>
  </si>
  <si>
    <t>% от
макс.</t>
  </si>
  <si>
    <t>5.4.3</t>
  </si>
  <si>
    <t>5.4.4</t>
  </si>
  <si>
    <t>5.4.5</t>
  </si>
  <si>
    <t>5.4.6</t>
  </si>
  <si>
    <t>5.4.7</t>
  </si>
  <si>
    <t>5.4.8</t>
  </si>
  <si>
    <t>5.4.9</t>
  </si>
  <si>
    <t>5.4.10</t>
  </si>
  <si>
    <t>Публикации в
социальных сетях (учитывается, если у данной соц. сети не менее 5000 подписчиков)</t>
  </si>
  <si>
    <t>4</t>
  </si>
  <si>
    <t>Максимально 
25 баллов</t>
  </si>
  <si>
    <t>5.5.1</t>
  </si>
  <si>
    <t>5.5.2</t>
  </si>
  <si>
    <t>6.2.1</t>
  </si>
  <si>
    <t>5.5.3</t>
  </si>
  <si>
    <t>5.5.4</t>
  </si>
  <si>
    <t>5.5.5</t>
  </si>
  <si>
    <t>6.2.2</t>
  </si>
  <si>
    <t>6.2.3</t>
  </si>
  <si>
    <t>6.2.4</t>
  </si>
  <si>
    <t>6.2.5</t>
  </si>
  <si>
    <t>6.2.6</t>
  </si>
  <si>
    <t>6.2.7</t>
  </si>
  <si>
    <t>6.2.8</t>
  </si>
  <si>
    <t>6.2.9</t>
  </si>
  <si>
    <t>6.2.10</t>
  </si>
  <si>
    <t>6.2.11</t>
  </si>
  <si>
    <t>6.2.12</t>
  </si>
  <si>
    <t>Программы проектов (портфели проектов, серийные)</t>
  </si>
  <si>
    <t>6.2.13</t>
  </si>
  <si>
    <t>6.2.14</t>
  </si>
  <si>
    <t>6.2.15</t>
  </si>
  <si>
    <t>6.2.16</t>
  </si>
  <si>
    <t>Участие представителей МП во Всероссийском кейс-чемпионат «Молодые решения»</t>
  </si>
  <si>
    <t>На каждую команду:
участие - 1 балл,
победа на региональном этапе - 5 баллов,
победа в полуфинале - 10 баллов,
Победа в финале - 15 баллов</t>
  </si>
  <si>
    <t>6.2.17</t>
  </si>
  <si>
    <t>Максимально 
15 баллов</t>
  </si>
  <si>
    <t>6.2.18</t>
  </si>
  <si>
    <t>6.2.19</t>
  </si>
  <si>
    <t>6.2.20</t>
  </si>
  <si>
    <t>6.2.21</t>
  </si>
  <si>
    <t>6.2.22</t>
  </si>
  <si>
    <t>6.2.23</t>
  </si>
  <si>
    <t>6.2.24</t>
  </si>
  <si>
    <t>6.2.25</t>
  </si>
  <si>
    <t>6.2.26</t>
  </si>
  <si>
    <t>6.2.27</t>
  </si>
  <si>
    <t>6.2.28</t>
  </si>
  <si>
    <t>6.2.29</t>
  </si>
  <si>
    <t>Стажировки муниципальные</t>
  </si>
  <si>
    <t>6.2.30</t>
  </si>
  <si>
    <t>Новостные сюжеты (ТВ)</t>
  </si>
  <si>
    <t>Стажировки региональные</t>
  </si>
  <si>
    <t>6</t>
  </si>
  <si>
    <t>7</t>
  </si>
  <si>
    <t>Максимально 
49 баллов</t>
  </si>
  <si>
    <t>6.3.1</t>
  </si>
  <si>
    <t>5.10.1</t>
  </si>
  <si>
    <t>5.10.2</t>
  </si>
  <si>
    <t>5.10.3</t>
  </si>
  <si>
    <t>6.3.2</t>
  </si>
  <si>
    <t>Стажировки федеральные</t>
  </si>
  <si>
    <t>5.11.1</t>
  </si>
  <si>
    <t>6.3.3</t>
  </si>
  <si>
    <t>6.3.4</t>
  </si>
  <si>
    <t>Трудоустройства муниципальные</t>
  </si>
  <si>
    <t>6.3.5</t>
  </si>
  <si>
    <t>6.3.6</t>
  </si>
  <si>
    <t>Трудоустройства региональные</t>
  </si>
  <si>
    <t>6.3.7</t>
  </si>
  <si>
    <t>Трудоустройства федеральные</t>
  </si>
  <si>
    <t>Отдельные передачи (ТВ) о проекте МП или о МП в СМИ</t>
  </si>
  <si>
    <t>5</t>
  </si>
  <si>
    <t>8</t>
  </si>
  <si>
    <t>10</t>
  </si>
  <si>
    <t>Отдельная передача (радио) о проекте МП или о МП в СМИ</t>
  </si>
  <si>
    <t>Максимально 
50 баллов</t>
  </si>
  <si>
    <t>Выпуск и распространенение ролика МП (в социальных сетях и общественных местах)</t>
  </si>
  <si>
    <t>3 балла за каждый ролик</t>
  </si>
  <si>
    <t>Наличие сайта или раздела  на официальном сайте региона</t>
  </si>
  <si>
    <t>10 баллов дается при наличии сайта или раздела на официальном сайте региона</t>
  </si>
  <si>
    <t>Максимально 
10 баллов</t>
  </si>
  <si>
    <t>6.8.1</t>
  </si>
  <si>
    <t>Молодежные администрации</t>
  </si>
  <si>
    <t>Наличие групп в соц сетях</t>
  </si>
  <si>
    <t>подтверждается: ссылкой на аккаунт или группу</t>
  </si>
  <si>
    <t>Активность в социальных сетях</t>
  </si>
  <si>
    <t>6.10.1</t>
  </si>
  <si>
    <t>6.10.2</t>
  </si>
  <si>
    <t>Организация мероприятий окружных/федеральных (Съезды)</t>
  </si>
  <si>
    <t>6.11.1</t>
  </si>
  <si>
    <t>6.11.2</t>
  </si>
  <si>
    <t>Участие на иных мероприятиях (прадставительное)</t>
  </si>
  <si>
    <t>Максимально 
3 балла</t>
  </si>
  <si>
    <t>6.12.1</t>
  </si>
  <si>
    <t>6.12.2</t>
  </si>
  <si>
    <t>Взаимодействие с частными организациями</t>
  </si>
  <si>
    <t>Взаимодействие с органаими власти</t>
  </si>
  <si>
    <t>Участие в работе АМП (своевременность)</t>
  </si>
  <si>
    <t>Участие «Молодые решения»</t>
  </si>
  <si>
    <t>Участие «ProКадры»</t>
  </si>
  <si>
    <t>Публикации в СМИ</t>
  </si>
  <si>
    <t>Публикации в соцсетях</t>
  </si>
  <si>
    <t>Отдельные передачи (ТВ)</t>
  </si>
  <si>
    <t>Отдельная передача (радио)</t>
  </si>
  <si>
    <t>Выпуск и распространение видео-материалов МП</t>
  </si>
  <si>
    <t>Сайт или раздел МП</t>
  </si>
  <si>
    <t>Группы в соцсетях</t>
  </si>
  <si>
    <t>Регулярность новостей в соцсетях</t>
  </si>
  <si>
    <t>Активность подписчиков в соцсетях</t>
  </si>
  <si>
    <t>Применение хэштегов МП</t>
  </si>
  <si>
    <t>Количество подписчиков</t>
  </si>
  <si>
    <t>Итого:</t>
  </si>
  <si>
    <t>1.4</t>
  </si>
  <si>
    <t>Проекты, получившие грантовую поддержку (не учтенные в пунктах 1.2 и 1.3)</t>
  </si>
  <si>
    <t>1.4.2</t>
  </si>
  <si>
    <t>1.1</t>
  </si>
  <si>
    <t>1.2</t>
  </si>
  <si>
    <t>1.3</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</si>
  <si>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</si>
  <si>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</si>
  <si>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</si>
  <si>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</si>
  <si>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</si>
  <si>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</si>
  <si>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</si>
  <si>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</si>
  <si>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</si>
  <si>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</si>
  <si>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</si>
  <si>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</si>
  <si>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</si>
  <si>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</si>
  <si>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</si>
  <si>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</si>
  <si>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</si>
  <si>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</si>
  <si>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</si>
  <si>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</si>
  <si>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</si>
  <si>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</si>
  <si>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</si>
  <si>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</si>
  <si>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</si>
  <si>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1.4.1</t>
  </si>
  <si>
    <t>1.4.3</t>
  </si>
  <si>
    <t>1.4.4</t>
  </si>
  <si>
    <t>1.4.5</t>
  </si>
  <si>
    <t>Место практики или стажировки членов МП или резервистов в муниципальных органах власти</t>
  </si>
  <si>
    <t>Место практики или стажировки членов МП или резервистов в органах государственной власти РФ</t>
  </si>
  <si>
    <t>Место трудоустройства членов МП в органах государственной власти РФ (не ранее двух лет до формирования текущего состава МП)</t>
  </si>
  <si>
    <t>Место трудоустройства членов МП в органах государственной власти субъекта РФ (не ранее двух лет до формирования текущего состава МП)</t>
  </si>
  <si>
    <t>Место трудоустройства членов МП в муниципальных органах власти (не ранее двух лет до формирования текущего состава МП)</t>
  </si>
  <si>
    <t>Приказ о приёме на работу, при наличии – приказ об увольнении с работы и документ подтверждающий членство в МП, сроки полномочий</t>
  </si>
  <si>
    <t>Приказ о приёме на работу, при наличии – приказ об увольнении с работы и  документ подтверждающий членство в МП, сроки полномочий</t>
  </si>
  <si>
    <t>Приказ о приёме на работу, при наличии – приказ об увольнении с работы и документ, подтверждающий членство в МП, сроки полномочий</t>
  </si>
  <si>
    <t>Характеристика с места практики или стажировки или письмо о прохождении практики или стажировки от органа местного самоуправления, в котором проводилась практика или стажировка</t>
  </si>
  <si>
    <t>Характеристика с места практики или стажировки или письмо о прохождении практики или стажировки от органа государственной власти, в котором проводилась практика или стажировка</t>
  </si>
  <si>
    <t>Место практики или стажировки членов МП или резервистов в органах государственной власти субъекта РФ</t>
  </si>
  <si>
    <t>15 баллов за каждого служащего категорий «помощники (советники)», «специалисты» и «обеспечивающие специалисты»</t>
  </si>
  <si>
    <t>20 баллов за каждого служащего категории «руководители» (начальник отдела и выше)</t>
  </si>
  <si>
    <t>10 баллов за каждого служащего категории «руководители» (начальник отдела и выше)</t>
  </si>
  <si>
    <t>4 балла за каждого</t>
  </si>
  <si>
    <t>Максимально
40 баллов</t>
  </si>
  <si>
    <t>6 баллов за каждого</t>
  </si>
  <si>
    <t>Максимально
60 баллов</t>
  </si>
  <si>
    <t>8 баллов за каждого служащего категорий «помощники (советники)», «специалисты» и «обеспечивающие специалисты»</t>
  </si>
  <si>
    <t>2.1</t>
  </si>
  <si>
    <t>2.2</t>
  </si>
  <si>
    <t>2.3</t>
  </si>
  <si>
    <t>2.4</t>
  </si>
  <si>
    <t>2.5</t>
  </si>
  <si>
    <t>2.6</t>
  </si>
  <si>
    <t>2.7</t>
  </si>
  <si>
    <t>2.1.1</t>
  </si>
  <si>
    <t>2.1.2</t>
  </si>
  <si>
    <t>2.1.3</t>
  </si>
  <si>
    <t>2.1.4</t>
  </si>
  <si>
    <t>2.1.5</t>
  </si>
  <si>
    <t>2.1.6</t>
  </si>
  <si>
    <t>2.1.7</t>
  </si>
  <si>
    <t>2.1.8</t>
  </si>
  <si>
    <t>2.1.9</t>
  </si>
  <si>
    <t>2.1.10</t>
  </si>
  <si>
    <t>2.2.1</t>
  </si>
  <si>
    <t>2.2.2</t>
  </si>
  <si>
    <t>2.2.3</t>
  </si>
  <si>
    <t>2.2.4</t>
  </si>
  <si>
    <t>2.2.5</t>
  </si>
  <si>
    <t>2.2.6</t>
  </si>
  <si>
    <t>2.2.7</t>
  </si>
  <si>
    <t>2.2.8</t>
  </si>
  <si>
    <t>2.2.9</t>
  </si>
  <si>
    <t>2.2.10</t>
  </si>
  <si>
    <t>2.3.1</t>
  </si>
  <si>
    <t>2.3.2</t>
  </si>
  <si>
    <t>2.3.3</t>
  </si>
  <si>
    <t>2.3.4</t>
  </si>
  <si>
    <t>2.3.5</t>
  </si>
  <si>
    <t>2.3.6</t>
  </si>
  <si>
    <t>2.3.7</t>
  </si>
  <si>
    <t>2.3.8</t>
  </si>
  <si>
    <t>2.3.9</t>
  </si>
  <si>
    <t>2.3.10</t>
  </si>
  <si>
    <t>2.5.1</t>
  </si>
  <si>
    <t>2.5.2</t>
  </si>
  <si>
    <t>2.5.3</t>
  </si>
  <si>
    <t>2.5.4</t>
  </si>
  <si>
    <t>4 баллов за каждого служащего категорий «помощники (советники)», «специалисты» и «обеспечивающие специалисты»</t>
  </si>
  <si>
    <t>6 баллов за каждого служащего категории «руководители» (начальник отдела и выше)</t>
  </si>
  <si>
    <t>Трудоустройтсва в региональные подведы</t>
  </si>
  <si>
    <t>Принятые НПА или поправки в НПА</t>
  </si>
  <si>
    <t>Место трудоустройства членов МП в подведомственные учреждения органов государственной власти субъекта РФ (не ранее двух лет до формирования текущего состава МП)</t>
  </si>
  <si>
    <t>3.1</t>
  </si>
  <si>
    <t>3.1.1</t>
  </si>
  <si>
    <t>3.1.2</t>
  </si>
  <si>
    <t>3.1.3</t>
  </si>
  <si>
    <t>3.1.4</t>
  </si>
  <si>
    <t>3.1.5</t>
  </si>
  <si>
    <t>3.1.6</t>
  </si>
  <si>
    <t>3.1.7</t>
  </si>
  <si>
    <t>3.1.8</t>
  </si>
  <si>
    <t>3.1.9</t>
  </si>
  <si>
    <t>3.1.10</t>
  </si>
  <si>
    <t>3.2</t>
  </si>
  <si>
    <t>3.2.1</t>
  </si>
  <si>
    <t>3.2.2</t>
  </si>
  <si>
    <t>3.2.3</t>
  </si>
  <si>
    <t>3.2.4</t>
  </si>
  <si>
    <t>3.2.5</t>
  </si>
  <si>
    <t>3.3</t>
  </si>
  <si>
    <t>3.3.1</t>
  </si>
  <si>
    <t>3.3.2</t>
  </si>
  <si>
    <t>3.3.3</t>
  </si>
  <si>
    <t>3.3.4</t>
  </si>
  <si>
    <t>3.3.5</t>
  </si>
  <si>
    <t>3.3.6</t>
  </si>
  <si>
    <t>3.3.7</t>
  </si>
  <si>
    <t>Проведение совместных заседаний МП с представителями органов власти 
(не ниже заместителя руководителя органа власти)</t>
  </si>
  <si>
    <t>Проведение совместных заседаний рабочих групп, совещаний и т.п. с представителями органов власти 
(не ниже заместителя руководителя органа власти)</t>
  </si>
  <si>
    <t>Проведение социологических исследований</t>
  </si>
  <si>
    <t>3.4</t>
  </si>
  <si>
    <t>3.4.1</t>
  </si>
  <si>
    <t>3.4.2</t>
  </si>
  <si>
    <t>3.4.3</t>
  </si>
  <si>
    <t>3.4.4</t>
  </si>
  <si>
    <t>3.4.5</t>
  </si>
  <si>
    <t>3.4.6</t>
  </si>
  <si>
    <t>3.4.7</t>
  </si>
  <si>
    <t>3.4.8</t>
  </si>
  <si>
    <t>3.4.9</t>
  </si>
  <si>
    <t>3.4.10</t>
  </si>
  <si>
    <t>3.5</t>
  </si>
  <si>
    <t>3.5.1</t>
  </si>
  <si>
    <t>3.5.2</t>
  </si>
  <si>
    <t>3.5.3</t>
  </si>
  <si>
    <t>3.5.4</t>
  </si>
  <si>
    <t>3.5.5</t>
  </si>
  <si>
    <t>3.5.6</t>
  </si>
  <si>
    <t>3.5.7</t>
  </si>
  <si>
    <t>3.5.8</t>
  </si>
  <si>
    <t>3.5.9</t>
  </si>
  <si>
    <t>3.5.10</t>
  </si>
  <si>
    <t>Включение членов МП в совещательные и коллегиальные органы при органах власти 
(общественные советы, коллегии, проектные офисы, рабочие группы и т.п.)</t>
  </si>
  <si>
    <t>Проведение совместных заседаний с представителями органов власти</t>
  </si>
  <si>
    <t xml:space="preserve">Проведение совместных заседаний рабочих групп, совещаний и т.п. с представителями органов власти </t>
  </si>
  <si>
    <t>3.6</t>
  </si>
  <si>
    <t>3.6.1</t>
  </si>
  <si>
    <t>3.6.2</t>
  </si>
  <si>
    <t>3.6.3</t>
  </si>
  <si>
    <t>3.6.4</t>
  </si>
  <si>
    <t>3.6.5</t>
  </si>
  <si>
    <t>3.6.6</t>
  </si>
  <si>
    <t>3.6.7</t>
  </si>
  <si>
    <t>Включение членов МП в совещательные и коллегиальные органы при органах власти</t>
  </si>
  <si>
    <t>Наличие молодёжных администраций (МА)
(только при наличии правового акта (постановления) о создании МА)</t>
  </si>
  <si>
    <t>Подтверждается ссылками на публикации в социальных сетях или СМИ, протоколами совместных заседаний, рабочих встреч и совещаний</t>
  </si>
  <si>
    <t>Подтверждается постановлнием или иным правовым актом о создании (для МА), а также ссылкой на группу в соц. сетях.</t>
  </si>
  <si>
    <t>На уровне ФО 
(50 баллов)</t>
  </si>
  <si>
    <t>На уровне РФ 
(100 баллов)</t>
  </si>
  <si>
    <t>Максимально 
400 баллов</t>
  </si>
  <si>
    <t>5.1</t>
  </si>
  <si>
    <t>5.1.1</t>
  </si>
  <si>
    <t>5.1.2</t>
  </si>
  <si>
    <t>5.1.3</t>
  </si>
  <si>
    <t>5.1.4</t>
  </si>
  <si>
    <t>5.2</t>
  </si>
  <si>
    <t>5.3</t>
  </si>
  <si>
    <t>5.3.1</t>
  </si>
  <si>
    <t>5.3.2</t>
  </si>
  <si>
    <t>5.3.3</t>
  </si>
  <si>
    <t>5.3.4</t>
  </si>
  <si>
    <t>5.3.5</t>
  </si>
  <si>
    <t>5.3.6</t>
  </si>
  <si>
    <t>5.3.7</t>
  </si>
  <si>
    <t>5.3.8</t>
  </si>
  <si>
    <t>5.4</t>
  </si>
  <si>
    <t>5.5</t>
  </si>
  <si>
    <t>5.6</t>
  </si>
  <si>
    <t>5.7</t>
  </si>
  <si>
    <t>5.8</t>
  </si>
  <si>
    <t>5.8.1</t>
  </si>
  <si>
    <t>5.8.2</t>
  </si>
  <si>
    <t>5.8.3</t>
  </si>
  <si>
    <t>5.9</t>
  </si>
  <si>
    <t>5.9.1</t>
  </si>
  <si>
    <t>5.9.2</t>
  </si>
  <si>
    <t>5.10</t>
  </si>
  <si>
    <t>5.11</t>
  </si>
  <si>
    <t>Участие членов молодежного правительства субъекта РФ  в текущей работе АМП РФ (своевременное исполнение поручений Координаторов, своевременное
предоставление необходимой информации и др.)</t>
  </si>
  <si>
    <t>Участие представителей МП во Всероссийской акции «Сохраним лес»</t>
  </si>
  <si>
    <t>Ссылка, скан сертификата участника, приказ об организации мероприятия</t>
  </si>
  <si>
    <t xml:space="preserve"> По 2 за каждый раз за отчетный период</t>
  </si>
  <si>
    <t>Несвоевременное выполнение 
(1 балл)</t>
  </si>
  <si>
    <t xml:space="preserve">Своевременное выполнение 
(2,5 балла) </t>
  </si>
  <si>
    <t>Ссылка на подтверждающие новость, документ</t>
  </si>
  <si>
    <t>Участие представителей МП в мероприятиях платформы «Россия – страна возможностей» 
(Лидеры России и Лидеры интернет-коммуникаций)</t>
  </si>
  <si>
    <t>Ссылка на подтверждающую новость и соответствующую ячейку во вкладке «II Кадры»</t>
  </si>
  <si>
    <t>Ссылка на подтверждающие публикации в СМИ, новость (на каждое событие); документ, заверяющий количество участников акции</t>
  </si>
  <si>
    <t>От 1 до 5 представителей - 2 балла,
от 6 до 10 - 5 баллов,
свысше 11 - 10 баллов
свысше 20 - 20 баллов</t>
  </si>
  <si>
    <t>Совместные мероприятия с молодежью и ОМСУ</t>
  </si>
  <si>
    <t>Максимально 
6 баллов</t>
  </si>
  <si>
    <t>4.1</t>
  </si>
  <si>
    <t>4.2</t>
  </si>
  <si>
    <t>Участие «Сад памяти»</t>
  </si>
  <si>
    <t>Участие «Сохраним лес»</t>
  </si>
  <si>
    <t>6.1</t>
  </si>
  <si>
    <t>6.2</t>
  </si>
  <si>
    <t>6.3</t>
  </si>
  <si>
    <t>6.4</t>
  </si>
  <si>
    <t>6.5</t>
  </si>
  <si>
    <t>6.6</t>
  </si>
  <si>
    <t>6.7</t>
  </si>
  <si>
    <t>6.8</t>
  </si>
  <si>
    <t>6.9</t>
  </si>
  <si>
    <t>6.10</t>
  </si>
  <si>
    <t>6.11</t>
  </si>
  <si>
    <t>6.12</t>
  </si>
  <si>
    <t>6.1.1</t>
  </si>
  <si>
    <t>6.1.2</t>
  </si>
  <si>
    <t>6.1.3</t>
  </si>
  <si>
    <t>6.1.4</t>
  </si>
  <si>
    <t>6.1.5</t>
  </si>
  <si>
    <t>6.1.6</t>
  </si>
  <si>
    <t>6.1.7</t>
  </si>
  <si>
    <t>6.1.8</t>
  </si>
  <si>
    <t>6.1.9</t>
  </si>
  <si>
    <t>6.1.10</t>
  </si>
  <si>
    <t>6.1.11</t>
  </si>
  <si>
    <t>6.1.12</t>
  </si>
  <si>
    <t>6.1.13</t>
  </si>
  <si>
    <t>6.1.14</t>
  </si>
  <si>
    <t>6.1.15</t>
  </si>
  <si>
    <t>6.1.16</t>
  </si>
  <si>
    <t>6.1.17</t>
  </si>
  <si>
    <t>6.1.18</t>
  </si>
  <si>
    <t>6.1.19</t>
  </si>
  <si>
    <t>6.1.20</t>
  </si>
  <si>
    <t>6.4.1</t>
  </si>
  <si>
    <t>6.4.2</t>
  </si>
  <si>
    <t>6.4.3</t>
  </si>
  <si>
    <t>6.5.1</t>
  </si>
  <si>
    <t>6.5.2</t>
  </si>
  <si>
    <t>6.6.1</t>
  </si>
  <si>
    <t>6.6.2</t>
  </si>
  <si>
    <t>6.6.3</t>
  </si>
  <si>
    <t>6.6.4</t>
  </si>
  <si>
    <t>6.6.5</t>
  </si>
  <si>
    <t>6.6.6</t>
  </si>
  <si>
    <t>6.6.7</t>
  </si>
  <si>
    <t>6.6.9</t>
  </si>
  <si>
    <t>6.6.10</t>
  </si>
  <si>
    <t>6.6.8</t>
  </si>
  <si>
    <t>6.7.1</t>
  </si>
  <si>
    <t>6.8.2</t>
  </si>
  <si>
    <t>6.8.3</t>
  </si>
  <si>
    <t>6.9.1</t>
  </si>
  <si>
    <t>6.9.2</t>
  </si>
  <si>
    <t>Проведение совместных мероприятий МП с представителями молодежи и органов местного самоуправления муниципальных образований</t>
  </si>
  <si>
    <t>Подтверждается: ссылкой на аккаунт или группу</t>
  </si>
  <si>
    <t>Подтверждается: ссылкой на сайт/раздел</t>
  </si>
  <si>
    <t>По 2 балла дается при наличии аккаунта, группы Молодежного правительства в каждой социальной сети</t>
  </si>
  <si>
    <t>Подтверждаются: ссылкой на источник размещения ролика</t>
  </si>
  <si>
    <t>Подтверждается: ссылкой на источник размещение записи/новости о проведении записи</t>
  </si>
  <si>
    <t>Подтверждается: ссылкой на источник размещения видеосюжета</t>
  </si>
  <si>
    <t>Подтверждается ссылкой на источник размещение видеосюжета</t>
  </si>
  <si>
    <t>Подтверждается: ссылкой на источник публикации</t>
  </si>
  <si>
    <t xml:space="preserve">Подтверждается: ссылкой на источник публикации  </t>
  </si>
  <si>
    <t>Максимально
30 баллов</t>
  </si>
  <si>
    <t>Место трудоустройства членов МП в подведомственные учреждения органов государственной власти РФ (не ранее двух лет до формирования текущего состава МП)</t>
  </si>
  <si>
    <t>6 баллов за каждого служащего категорий «помощники (советники)», «специалисты» и «обеспечивающие специалисты»</t>
  </si>
  <si>
    <t>8 баллов за каждого служащего категории «руководители» (начальник отдела и выше)</t>
  </si>
  <si>
    <t>2.7.1</t>
  </si>
  <si>
    <t>2.7.2</t>
  </si>
  <si>
    <t>2.7.3</t>
  </si>
  <si>
    <t>2.7.4</t>
  </si>
  <si>
    <t>2.7.5</t>
  </si>
  <si>
    <t>2.7.6</t>
  </si>
  <si>
    <t>2.7.7</t>
  </si>
  <si>
    <t>Максимально
200 баллов</t>
  </si>
  <si>
    <t>2.7.8</t>
  </si>
  <si>
    <t>2.7.9</t>
  </si>
  <si>
    <t>2.7.10</t>
  </si>
  <si>
    <t>2.8</t>
  </si>
  <si>
    <t>2.8.1</t>
  </si>
  <si>
    <t>2.8.2</t>
  </si>
  <si>
    <t>2.8.3</t>
  </si>
  <si>
    <t>2.8.4</t>
  </si>
  <si>
    <t>20 баллов за каждого служащего категорий «помощники (советники)», «специалисты» и «обеспечивающие специалисты»</t>
  </si>
  <si>
    <t>Трудоустройтсва в федеральные подведы</t>
  </si>
  <si>
    <t>2 балла при взаимодействии с организацией регионального уровня</t>
  </si>
  <si>
    <t>3 балла при взаимодействии с организацией федерального уровня</t>
  </si>
  <si>
    <t>4 балла при взаимодействии с организацией международного уровня</t>
  </si>
  <si>
    <t>2 балла при взаимодействии с муниципальным органом власти</t>
  </si>
  <si>
    <t>3 балла при взаимодействии с региональным органом власти</t>
  </si>
  <si>
    <t>4 балла при взаимодействии с федеральным органом власти</t>
  </si>
  <si>
    <t>5 баллов при взаимодействии с международным органом власти</t>
  </si>
  <si>
    <t>Заключение соглашений о сотрудничестве с международными организациями</t>
  </si>
  <si>
    <t>Ссылка, скан заключенного соглашения</t>
  </si>
  <si>
    <t>5 баллов при заключении одного соглашения</t>
  </si>
  <si>
    <t>5.6.1</t>
  </si>
  <si>
    <t>5.6.2</t>
  </si>
  <si>
    <t>5.6.3</t>
  </si>
  <si>
    <t>5.6.4</t>
  </si>
  <si>
    <t>5.6.5</t>
  </si>
  <si>
    <t>5.6.6</t>
  </si>
  <si>
    <t>5.6.7</t>
  </si>
  <si>
    <t>5.6.8</t>
  </si>
  <si>
    <t>5.6.9</t>
  </si>
  <si>
    <t>5.6.10</t>
  </si>
  <si>
    <t>5.11.2</t>
  </si>
  <si>
    <t>5.11.3</t>
  </si>
  <si>
    <t>5.12</t>
  </si>
  <si>
    <t>5.12.1</t>
  </si>
  <si>
    <t>5.12.2</t>
  </si>
  <si>
    <t>Заключение соглашений с международными организациями</t>
  </si>
  <si>
    <t>МП -соорганизатор
(8 баллов)</t>
  </si>
  <si>
    <t>МП - основной организатор + его партнеры
(11 баллов)</t>
  </si>
  <si>
    <t>Общее кол-во подписчиков (совместно по всем соц сетям)</t>
  </si>
  <si>
    <t>До 1000 
(3 балла)</t>
  </si>
  <si>
    <t>До 300 публикаций в год с хэштегом
(1 балл)</t>
  </si>
  <si>
    <t>От 301 до 600 в год
(2 балла)</t>
  </si>
  <si>
    <t>От 1001 до 3000
(5 баллов)</t>
  </si>
  <si>
    <t>От 3001 
(10 баллов)</t>
  </si>
  <si>
    <t>От 601 в год
(3 балла)</t>
  </si>
  <si>
    <t>Кол-во лайков и репостов до 25 
(3 балла)</t>
  </si>
  <si>
    <t>От 26 до 50 
(5 баллов)</t>
  </si>
  <si>
    <t>От 51 
(10 баллов)</t>
  </si>
  <si>
    <t>Кол-во новостей до 3
(3 балла)</t>
  </si>
  <si>
    <t>От 4 до 7
(5 баллов)</t>
  </si>
  <si>
    <t>От 8 
(10 баллов)</t>
  </si>
  <si>
    <t>Грант до 500 тыс. руб.
(1 балл)</t>
  </si>
  <si>
    <t>Грант от 500 тыс. до 1 млн. руб.
(2 балла)</t>
  </si>
  <si>
    <t>Грант от 1 млн. руб.
(3 балла)</t>
  </si>
  <si>
    <t>Ссылка</t>
  </si>
  <si>
    <t>Грантовая поддержка (ссылки на 2 документа: сертификат или приказ об итогах грантового конкурса + скриншот выдержки из приказа с ФИО победителя и суммой гранта)</t>
  </si>
  <si>
    <t>Ссылка на программу (паспорта проектов)</t>
  </si>
  <si>
    <t>Ссылка (ссылки на 2 документа: сертификат или приказ об итогах грантового конкурса + скриншот выдержки из приказа с ФИО победителя и суммой гранта)</t>
  </si>
  <si>
    <t>III. ЭКСПЕРТНО-АНАЛИТИЧЕСКАЯ ДЕЯТЕЛЬНОСТЬ (26% от общего рейтинга)</t>
  </si>
  <si>
    <t>IV. РАБОТА НА МУНИЦИПАЛЬНОМ УРОВНЕ (4% от общего рейтинга)</t>
  </si>
  <si>
    <t>V. ВНЕШНЕЕ ВЗАИМОДЕЙСТВИЕ (24% от общего рейтинга)</t>
  </si>
  <si>
    <t>VI. ИНФОРМАЦИОННОЕ ОСВЕЩЕНИЕ ДЕЯТЕЛЬНОСТИ (11% от общего рейтинга)</t>
  </si>
  <si>
    <t>II. КАДРОВАЯ РАБОТА
(19% от общего рейтинга)</t>
  </si>
  <si>
    <t>МП - основной организатор + его партнеры
(25 баллов)</t>
  </si>
  <si>
    <t>МП -соорганизатор
(18 баллов)</t>
  </si>
  <si>
    <t>МП -партнер, не организатор             (10 балла)</t>
  </si>
  <si>
    <t>II. КАДРОВАЯ РАБОТА (20% от общего рейтинга)</t>
  </si>
  <si>
    <t>I. ПРОЕКТНО-ПРОГРАММНАЯ ДЕЯТЕЛЬНОСТЬ (15% от общего рейтинга)</t>
  </si>
  <si>
    <t>Максимально
32 балла</t>
  </si>
  <si>
    <t>Максимально
100 баллов</t>
  </si>
  <si>
    <t>2.6.7</t>
  </si>
  <si>
    <t>2.6.8</t>
  </si>
  <si>
    <t>2.6.9</t>
  </si>
  <si>
    <t>2.6.10</t>
  </si>
  <si>
    <t>2.8.5</t>
  </si>
  <si>
    <t>20</t>
  </si>
  <si>
    <t>Max
50</t>
  </si>
  <si>
    <t>Max
60</t>
  </si>
  <si>
    <t>5 за каждое исследование, направленное в органы власти</t>
  </si>
  <si>
    <t>Max
105</t>
  </si>
  <si>
    <t>По 15 баллов присваивается за каждую официально созданную  или уже работающую (созданную ранее) МА в отчетном периоде</t>
  </si>
  <si>
    <t>По 12 баллов за каждое проведенное совместное мероприятие в отчетном периоде</t>
  </si>
  <si>
    <t>4.1.11</t>
  </si>
  <si>
    <t>4.1.12</t>
  </si>
  <si>
    <t>4.1.13</t>
  </si>
  <si>
    <t>4.1.14</t>
  </si>
  <si>
    <t>4.1.15</t>
  </si>
  <si>
    <t>4.1.16</t>
  </si>
  <si>
    <t>4.2.11</t>
  </si>
  <si>
    <t>4.2.12</t>
  </si>
  <si>
    <t>4.2.13</t>
  </si>
  <si>
    <t>4.2.14</t>
  </si>
  <si>
    <t>4.2.15</t>
  </si>
  <si>
    <t>Максимально 
180 баллов</t>
  </si>
  <si>
    <t>Максимально 
240 баллов</t>
  </si>
  <si>
    <t>IV. РАБОТА НА МУНИЦИПАЛЬНОМ УРОВНЕ
(14% от общего рейтинга)</t>
  </si>
  <si>
    <t>Участие представителей МП в Международной акции «Сад памяти»</t>
  </si>
  <si>
    <t>5.12.1.1</t>
  </si>
  <si>
    <t>5.12.1.2</t>
  </si>
  <si>
    <t>Участие представителей МП во Всероссийской олимпиаде "Я - профессионал"</t>
  </si>
  <si>
    <t>Максимально 
40 баллов</t>
  </si>
  <si>
    <t>Организация членами молодежного правительства субъекта РФ и их резерва федерального или окружного мероприятия по согласованию с АМП (Съезды АМП, форумы и т.п.)</t>
  </si>
  <si>
    <t xml:space="preserve">От 5 до 10 представителей - 5 баллов,
11-25 - 10 баллов
26-50 – 15 баллов
51-100 – 25 баллов
101-150 - 35 баллов
151-250 - 50 баллов
свыше 250 человек - 75 баллов                                             </t>
  </si>
  <si>
    <t>Максимально 
150 баллов</t>
  </si>
  <si>
    <r>
      <t xml:space="preserve">Участие представителей МП во Всероссийском проекте «ProКадры» (для участия в РОИВ и ФОИВ)
</t>
    </r>
    <r>
      <rPr>
        <i/>
        <sz val="11"/>
        <rFont val="Calibri"/>
      </rPr>
      <t>(прохождение стажировок на федеральном уровне считаются во вкладке «II Кадры»</t>
    </r>
  </si>
  <si>
    <t>Участие представителей МП в мероприятиях платформы «Россия – страна возможностей», в том числе участие представителей МП во Всероссийской олимпиаде "Я профессионал"</t>
  </si>
  <si>
    <t>III. ЭКСПЕРТНО-АНАЛИТИЧЕСКАЯ ДЕЯТЕЛЬНОСТЬ
(15% от общего рейтинга)</t>
  </si>
  <si>
    <t>I. ПРОЕКТНО-ПРОГРАММНАЯ ДЕЯТЕЛЬНОСТЬ
(15% от общего рейтинга)</t>
  </si>
  <si>
    <t>V. ВНЕШНЕЕ ВЗАИМОДЕЙСТВИЕ
(27% от общего рейтинга)</t>
  </si>
  <si>
    <t>VI. ИНФОРМАЦИОННОЕ ОСВЕЩЕНИЕ ДЕЯТЕЛЬНОСТИ
(10 % от общего рейтинга)</t>
  </si>
  <si>
    <t>Грант до 300 тыс. руб.                               (2 балла)</t>
  </si>
  <si>
    <t>Грант от 300 тыс. руб. до 500 тыс. руб.
(3 балл)</t>
  </si>
  <si>
    <t>Грант от 500 тыс. до 1 млн. руб.
(4 балла)</t>
  </si>
  <si>
    <t>Грант от 1 млн. руб.
(5 баллов)</t>
  </si>
  <si>
    <t>Максимально 25 баллов</t>
  </si>
  <si>
    <t>Регулярность выхода новостей в неделю (совместно в ВК/ТГ)</t>
  </si>
  <si>
    <t>Активность подписчиков в соц сетях в неделю (совместно в ВК/ТГ)</t>
  </si>
  <si>
    <t>Использование "профильных" хэштегов МП (совместно в ВК/ТГ) за все время</t>
  </si>
  <si>
    <t>https://vk.com/wall-185917965_349</t>
  </si>
  <si>
    <t>МолПрав10 выход в полуфинал</t>
  </si>
  <si>
    <t>https://vk.com/wall-55921272_4270</t>
  </si>
  <si>
    <t>Александр Голубник вошел в финал конкурса управленцев "Лидеры Карелии"</t>
  </si>
  <si>
    <t>https://vk.com/wall-55921272_4254</t>
  </si>
  <si>
    <t>Александр Голубник представил на Радио Вести Карелия проект Прокадры</t>
  </si>
  <si>
    <t>https://vk.com/wall-55921272_3941</t>
  </si>
  <si>
    <t>Александр Голубник занял 1 место в конкурсе молодежных проектов "Если бы я был президентом"</t>
  </si>
  <si>
    <t>https://vk.com/wall-55921272_3932</t>
  </si>
  <si>
    <t>Александр Голубник принял участие в расширенном пленарном заседании Общественной палаты РК</t>
  </si>
  <si>
    <t>https://vk.com/wall-55921272_3753</t>
  </si>
  <si>
    <t>Александр Голубник принял участие во Всероссийском дне физкультурника</t>
  </si>
  <si>
    <t>11</t>
  </si>
  <si>
    <t>Юлия Егорова - призер регионального этапа премии "Студент года" в номинации "Общественник года"</t>
  </si>
  <si>
    <t>https://vk.com/yulegorova?w=wall-73575662_6136</t>
  </si>
  <si>
    <t>Юлия Егорова - победитель регионального этапа премии "Студент года" в номинации "Патриотическое объединение года"</t>
  </si>
  <si>
    <t>https://vk.com/yulegorova?w=wall-202923952_198</t>
  </si>
  <si>
    <t>Юлия Егорова - участник всероссийского медиаконгресса "МАСТ Конгресс"</t>
  </si>
  <si>
    <t>https://vk.com/mediavrptz?w=wall-185027168_2228</t>
  </si>
  <si>
    <t>3, 0</t>
  </si>
  <si>
    <t>https://vk.com/mol.prav10</t>
  </si>
  <si>
    <t xml:space="preserve">Молодежное правительство РК ВК </t>
  </si>
  <si>
    <t>Молодежное правительство РК ВК</t>
  </si>
</sst>
</file>

<file path=xl/styles.xml><?xml version="1.0" encoding="utf-8"?>
<styleSheet xmlns="http://schemas.openxmlformats.org/spreadsheetml/2006/main">
  <numFmts count="2">
    <numFmt numFmtId="164" formatCode="0.0"/>
    <numFmt numFmtId="165" formatCode="d\.m"/>
  </numFmts>
  <fonts count="73">
    <font>
      <sz val="11"/>
      <color rgb="FF000000"/>
      <name val="Calibri"/>
    </font>
    <font>
      <b/>
      <sz val="18"/>
      <color rgb="FFFFFFFF"/>
      <name val="Times New Roman"/>
    </font>
    <font>
      <b/>
      <sz val="14"/>
      <color theme="1"/>
      <name val="Times New Roman"/>
    </font>
    <font>
      <b/>
      <sz val="18"/>
      <color rgb="FF000000"/>
      <name val="Times New Roman"/>
    </font>
    <font>
      <sz val="11"/>
      <name val="Calibri"/>
    </font>
    <font>
      <b/>
      <i/>
      <sz val="14"/>
      <color rgb="FFFFFFFF"/>
      <name val="Times New Roman"/>
    </font>
    <font>
      <b/>
      <i/>
      <sz val="16"/>
      <color rgb="FFFFFFFF"/>
      <name val="Times New Roman"/>
    </font>
    <font>
      <b/>
      <sz val="16"/>
      <color rgb="FFFFFFFF"/>
      <name val="Times New Roman"/>
    </font>
    <font>
      <b/>
      <sz val="14"/>
      <color rgb="FF000000"/>
      <name val="Times New Roman"/>
    </font>
    <font>
      <i/>
      <sz val="14"/>
      <color rgb="FFFFFFFF"/>
      <name val="Times New Roman"/>
    </font>
    <font>
      <sz val="14"/>
      <color rgb="FF000000"/>
      <name val="Times New Roman"/>
    </font>
    <font>
      <b/>
      <sz val="12"/>
      <color theme="1"/>
      <name val="Times New Roman"/>
    </font>
    <font>
      <b/>
      <sz val="11"/>
      <color rgb="FF000000"/>
      <name val="Times New Roman"/>
    </font>
    <font>
      <sz val="14"/>
      <color rgb="FFFFFFFF"/>
      <name val="Times New Roman"/>
    </font>
    <font>
      <u/>
      <sz val="14"/>
      <color rgb="FF0000FF"/>
      <name val="Times New Roman"/>
    </font>
    <font>
      <u/>
      <sz val="14"/>
      <color rgb="FF0000FF"/>
      <name val="Times New Roman"/>
    </font>
    <font>
      <u/>
      <sz val="14"/>
      <color rgb="FF0000FF"/>
      <name val="Times New Roman"/>
    </font>
    <font>
      <u/>
      <sz val="14"/>
      <color rgb="FF0000FF"/>
      <name val="Times New Roman"/>
    </font>
    <font>
      <sz val="14"/>
      <color rgb="FF000000"/>
      <name val="Calibri"/>
    </font>
    <font>
      <sz val="11"/>
      <color theme="1"/>
      <name val="Calibri"/>
    </font>
    <font>
      <u/>
      <sz val="14"/>
      <color rgb="FF000000"/>
      <name val="Times New Roman"/>
    </font>
    <font>
      <sz val="12"/>
      <color rgb="FF000000"/>
      <name val="Times New Roman"/>
    </font>
    <font>
      <b/>
      <sz val="14"/>
      <color rgb="FFFFFFFF"/>
      <name val="Times New Roman"/>
    </font>
    <font>
      <sz val="16"/>
      <color rgb="FF000000"/>
      <name val="Calibri"/>
    </font>
    <font>
      <b/>
      <i/>
      <sz val="14"/>
      <color rgb="FF000000"/>
      <name val="Times New Roman"/>
    </font>
    <font>
      <sz val="16"/>
      <color theme="1"/>
      <name val="Times New Roman"/>
    </font>
    <font>
      <b/>
      <sz val="16"/>
      <color theme="1"/>
      <name val="Times New Roman"/>
    </font>
    <font>
      <u/>
      <sz val="14"/>
      <color rgb="FF000000"/>
      <name val="Times New Roman"/>
    </font>
    <font>
      <u/>
      <sz val="12"/>
      <color rgb="FF000000"/>
      <name val="Times New Roman"/>
    </font>
    <font>
      <u/>
      <sz val="14"/>
      <color rgb="FF000000"/>
      <name val="Times New Roman"/>
    </font>
    <font>
      <u/>
      <sz val="12"/>
      <color rgb="FF000000"/>
      <name val="Times New Roman"/>
    </font>
    <font>
      <sz val="11"/>
      <color rgb="FF000000"/>
      <name val="Helvetica Neue"/>
    </font>
    <font>
      <b/>
      <u/>
      <sz val="18"/>
      <color theme="1"/>
      <name val="Times New Roman"/>
    </font>
    <font>
      <b/>
      <sz val="16"/>
      <color rgb="FF76923C"/>
      <name val="Times New Roman"/>
    </font>
    <font>
      <b/>
      <u/>
      <sz val="18"/>
      <color theme="1"/>
      <name val="Times New Roman"/>
    </font>
    <font>
      <b/>
      <u/>
      <sz val="18"/>
      <color theme="1"/>
      <name val="Times New Roman"/>
    </font>
    <font>
      <b/>
      <sz val="16"/>
      <color rgb="FF00B0F0"/>
      <name val="Times New Roman"/>
    </font>
    <font>
      <b/>
      <u/>
      <sz val="18"/>
      <color theme="1"/>
      <name val="Times New Roman"/>
    </font>
    <font>
      <u/>
      <sz val="14"/>
      <color rgb="FF000000"/>
      <name val="Times New Roman"/>
    </font>
    <font>
      <u/>
      <sz val="14"/>
      <color rgb="FF000000"/>
      <name val="Times New Roman"/>
    </font>
    <font>
      <sz val="10"/>
      <color rgb="FF000000"/>
      <name val="Times New Roman"/>
    </font>
    <font>
      <b/>
      <u/>
      <sz val="18"/>
      <color theme="1"/>
      <name val="Times New Roman"/>
    </font>
    <font>
      <b/>
      <sz val="16"/>
      <color rgb="FFFFCC00"/>
      <name val="Times New Roman"/>
    </font>
    <font>
      <b/>
      <u/>
      <sz val="18"/>
      <color theme="1"/>
      <name val="Times New Roman"/>
    </font>
    <font>
      <b/>
      <u/>
      <sz val="18"/>
      <color theme="1"/>
      <name val="Times New Roman"/>
    </font>
    <font>
      <b/>
      <sz val="16"/>
      <color rgb="FFB2A1C7"/>
      <name val="Times New Roman"/>
    </font>
    <font>
      <b/>
      <u/>
      <sz val="18"/>
      <color theme="1"/>
      <name val="Times New Roman"/>
    </font>
    <font>
      <sz val="16"/>
      <color rgb="FF000000"/>
      <name val="Times New Roman"/>
    </font>
    <font>
      <b/>
      <u/>
      <sz val="18"/>
      <color theme="1"/>
      <name val="Times New Roman"/>
    </font>
    <font>
      <b/>
      <sz val="16"/>
      <color rgb="FFC00000"/>
      <name val="Times New Roman"/>
    </font>
    <font>
      <b/>
      <u/>
      <sz val="18"/>
      <color theme="1"/>
      <name val="Times New Roman"/>
    </font>
    <font>
      <sz val="20"/>
      <color rgb="FF000000"/>
      <name val="Calibri"/>
    </font>
    <font>
      <sz val="28"/>
      <color rgb="FF000000"/>
      <name val="Calibri"/>
    </font>
    <font>
      <sz val="26"/>
      <color rgb="FF000000"/>
      <name val="Calibri"/>
    </font>
    <font>
      <sz val="18"/>
      <color rgb="FF000000"/>
      <name val="Calibri"/>
    </font>
    <font>
      <b/>
      <u/>
      <sz val="18"/>
      <color theme="1"/>
      <name val="Times New Roman"/>
    </font>
    <font>
      <b/>
      <sz val="16"/>
      <color rgb="FFFF6600"/>
      <name val="Times New Roman"/>
    </font>
    <font>
      <b/>
      <u/>
      <sz val="18"/>
      <color theme="1"/>
      <name val="Times New Roman"/>
    </font>
    <font>
      <i/>
      <sz val="11"/>
      <name val="Calibri"/>
    </font>
    <font>
      <sz val="11"/>
      <color rgb="FF000000"/>
      <name val="Calibri"/>
    </font>
    <font>
      <sz val="14"/>
      <color rgb="FF000000"/>
      <name val="Times New Roman"/>
      <family val="1"/>
      <charset val="204"/>
    </font>
    <font>
      <b/>
      <i/>
      <sz val="14"/>
      <color rgb="FFFFFFFF"/>
      <name val="Times New Roman"/>
      <family val="1"/>
      <charset val="204"/>
    </font>
    <font>
      <b/>
      <sz val="16"/>
      <color theme="1"/>
      <name val="Times New Roman"/>
      <family val="1"/>
      <charset val="204"/>
    </font>
    <font>
      <b/>
      <sz val="14"/>
      <color rgb="FF000000"/>
      <name val="Times New Roman"/>
      <family val="1"/>
      <charset val="204"/>
    </font>
    <font>
      <sz val="16"/>
      <color theme="1"/>
      <name val="Times New Roman"/>
      <family val="1"/>
      <charset val="204"/>
    </font>
    <font>
      <b/>
      <i/>
      <sz val="14"/>
      <color rgb="FF000000"/>
      <name val="Times New Roman"/>
      <family val="1"/>
      <charset val="204"/>
    </font>
    <font>
      <b/>
      <sz val="11"/>
      <color rgb="FF000000"/>
      <name val="Calibri"/>
      <family val="2"/>
      <charset val="204"/>
    </font>
    <font>
      <b/>
      <sz val="11"/>
      <name val="Calibri"/>
      <family val="2"/>
      <charset val="204"/>
    </font>
    <font>
      <b/>
      <sz val="10"/>
      <color rgb="FF000000"/>
      <name val="Times New Roman"/>
      <family val="1"/>
      <charset val="204"/>
    </font>
    <font>
      <b/>
      <sz val="14"/>
      <color rgb="FFFFFFFF"/>
      <name val="Times New Roman"/>
      <family val="1"/>
      <charset val="204"/>
    </font>
    <font>
      <b/>
      <sz val="9"/>
      <color theme="1"/>
      <name val="Times New Roman"/>
      <family val="1"/>
      <charset val="204"/>
    </font>
    <font>
      <sz val="14"/>
      <color rgb="FFFFFFFF"/>
      <name val="Times New Roman"/>
      <family val="1"/>
      <charset val="204"/>
    </font>
    <font>
      <u/>
      <sz val="11"/>
      <color theme="10"/>
      <name val="Calibri"/>
    </font>
  </fonts>
  <fills count="27">
    <fill>
      <patternFill patternType="none"/>
    </fill>
    <fill>
      <patternFill patternType="gray125"/>
    </fill>
    <fill>
      <patternFill patternType="solid">
        <fgColor rgb="FF0070C0"/>
        <bgColor rgb="FF0070C0"/>
      </patternFill>
    </fill>
    <fill>
      <patternFill patternType="solid">
        <fgColor rgb="FFFFCC00"/>
        <bgColor rgb="FFFFCC00"/>
      </patternFill>
    </fill>
    <fill>
      <patternFill patternType="solid">
        <fgColor rgb="FF76923C"/>
        <bgColor rgb="FF76923C"/>
      </patternFill>
    </fill>
    <fill>
      <patternFill patternType="solid">
        <fgColor rgb="FF262626"/>
        <bgColor rgb="FF262626"/>
      </patternFill>
    </fill>
    <fill>
      <patternFill patternType="solid">
        <fgColor rgb="FFCFE2F3"/>
        <bgColor rgb="FFCFE2F3"/>
      </patternFill>
    </fill>
    <fill>
      <patternFill patternType="solid">
        <fgColor rgb="FF00B0F0"/>
        <bgColor rgb="FF00B0F0"/>
      </patternFill>
    </fill>
    <fill>
      <patternFill patternType="solid">
        <fgColor rgb="FFFFFFFF"/>
        <bgColor rgb="FFFFFFFF"/>
      </patternFill>
    </fill>
    <fill>
      <patternFill patternType="solid">
        <fgColor rgb="FFB2A1C7"/>
        <bgColor rgb="FFB2A1C7"/>
      </patternFill>
    </fill>
    <fill>
      <patternFill patternType="solid">
        <fgColor rgb="FF000000"/>
        <bgColor rgb="FF000000"/>
      </patternFill>
    </fill>
    <fill>
      <patternFill patternType="solid">
        <fgColor rgb="FFC00000"/>
        <bgColor rgb="FFC00000"/>
      </patternFill>
    </fill>
    <fill>
      <patternFill patternType="solid">
        <fgColor rgb="FFF6B19C"/>
        <bgColor rgb="FFF6B19C"/>
      </patternFill>
    </fill>
    <fill>
      <patternFill patternType="solid">
        <fgColor rgb="FFFF6600"/>
        <bgColor rgb="FFFF6600"/>
      </patternFill>
    </fill>
    <fill>
      <patternFill patternType="solid">
        <fgColor rgb="FFFF9933"/>
        <bgColor rgb="FFFF9933"/>
      </patternFill>
    </fill>
    <fill>
      <patternFill patternType="solid">
        <fgColor rgb="FFF3F9F0"/>
        <bgColor rgb="FFF3F9F0"/>
      </patternFill>
    </fill>
    <fill>
      <patternFill patternType="solid">
        <fgColor rgb="FFD9EAD3"/>
        <bgColor rgb="FFD9EAD3"/>
      </patternFill>
    </fill>
    <fill>
      <patternFill patternType="solid">
        <fgColor rgb="FFE6EFF7"/>
        <bgColor rgb="FFE6EFF7"/>
      </patternFill>
    </fill>
    <fill>
      <patternFill patternType="solid">
        <fgColor rgb="FFFFF8E5"/>
        <bgColor rgb="FFFFF8E5"/>
      </patternFill>
    </fill>
    <fill>
      <patternFill patternType="solid">
        <fgColor rgb="FFFFF2CC"/>
        <bgColor rgb="FFFFF2CC"/>
      </patternFill>
    </fill>
    <fill>
      <patternFill patternType="solid">
        <fgColor rgb="FFEDE9F6"/>
        <bgColor rgb="FFEDE9F6"/>
      </patternFill>
    </fill>
    <fill>
      <patternFill patternType="solid">
        <fgColor rgb="FFD9D2E9"/>
        <bgColor rgb="FFD9D2E9"/>
      </patternFill>
    </fill>
    <fill>
      <patternFill patternType="solid">
        <fgColor rgb="FFFCD5C9"/>
        <bgColor rgb="FFFCD5C9"/>
      </patternFill>
    </fill>
    <fill>
      <patternFill patternType="solid">
        <fgColor rgb="FFFCE5CD"/>
        <bgColor rgb="FFFCE5CD"/>
      </patternFill>
    </fill>
    <fill>
      <patternFill patternType="solid">
        <fgColor rgb="FFF9CB9C"/>
        <bgColor rgb="FFF9CB9C"/>
      </patternFill>
    </fill>
    <fill>
      <patternFill patternType="solid">
        <fgColor rgb="FFC00000"/>
        <bgColor indexed="64"/>
      </patternFill>
    </fill>
    <fill>
      <patternFill patternType="solid">
        <fgColor theme="0"/>
        <bgColor rgb="FF262626"/>
      </patternFill>
    </fill>
  </fills>
  <borders count="25">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9" fontId="59" fillId="0" borderId="0" applyFont="0" applyFill="0" applyBorder="0" applyAlignment="0" applyProtection="0"/>
    <xf numFmtId="0" fontId="72" fillId="0" borderId="0" applyNumberFormat="0" applyFill="0" applyBorder="0" applyAlignment="0" applyProtection="0"/>
  </cellStyleXfs>
  <cellXfs count="436">
    <xf numFmtId="0" fontId="0" fillId="0" borderId="0" xfId="0" applyFont="1" applyAlignment="1"/>
    <xf numFmtId="0" fontId="23" fillId="0" borderId="0" xfId="0" applyFont="1" applyAlignment="1">
      <alignment wrapText="1"/>
    </xf>
    <xf numFmtId="0" fontId="51" fillId="0" borderId="0" xfId="0" applyFont="1" applyAlignment="1">
      <alignment horizontal="center" vertical="top" wrapText="1"/>
    </xf>
    <xf numFmtId="0" fontId="0" fillId="0" borderId="0" xfId="0" applyFont="1" applyAlignment="1">
      <alignment wrapText="1"/>
    </xf>
    <xf numFmtId="0" fontId="6" fillId="5" borderId="13" xfId="0" applyFont="1" applyFill="1" applyBorder="1" applyAlignment="1">
      <alignment horizontal="center" vertical="center" wrapText="1"/>
    </xf>
    <xf numFmtId="49" fontId="63" fillId="4" borderId="13" xfId="0" applyNumberFormat="1" applyFont="1" applyFill="1" applyBorder="1" applyAlignment="1">
      <alignment horizontal="center" wrapText="1"/>
    </xf>
    <xf numFmtId="0" fontId="8" fillId="4" borderId="13" xfId="0" applyFont="1" applyFill="1" applyBorder="1" applyAlignment="1">
      <alignment horizontal="center" vertical="center" wrapText="1"/>
    </xf>
    <xf numFmtId="2" fontId="12" fillId="4" borderId="13" xfId="0" applyNumberFormat="1" applyFont="1" applyFill="1" applyBorder="1" applyAlignment="1">
      <alignment horizontal="center" vertical="top" textRotation="180" wrapText="1"/>
    </xf>
    <xf numFmtId="1" fontId="10" fillId="4" borderId="13" xfId="0" applyNumberFormat="1" applyFont="1" applyFill="1" applyBorder="1" applyAlignment="1">
      <alignment horizontal="center" wrapText="1"/>
    </xf>
    <xf numFmtId="1" fontId="13" fillId="5" borderId="13" xfId="0" applyNumberFormat="1" applyFont="1" applyFill="1" applyBorder="1" applyAlignment="1">
      <alignment horizontal="center" vertical="center" wrapText="1"/>
    </xf>
    <xf numFmtId="49" fontId="13" fillId="5" borderId="13" xfId="0" applyNumberFormat="1" applyFont="1" applyFill="1" applyBorder="1" applyAlignment="1">
      <alignment horizontal="center" vertical="center" wrapText="1"/>
    </xf>
    <xf numFmtId="0" fontId="10" fillId="0" borderId="13" xfId="0" applyFont="1" applyBorder="1" applyAlignment="1">
      <alignment horizontal="left" vertical="top" wrapText="1"/>
    </xf>
    <xf numFmtId="0" fontId="14" fillId="0" borderId="13" xfId="0" applyFont="1" applyBorder="1" applyAlignment="1">
      <alignment horizontal="center" vertical="center" wrapText="1"/>
    </xf>
    <xf numFmtId="1" fontId="10" fillId="0" borderId="13" xfId="0" applyNumberFormat="1" applyFont="1" applyBorder="1" applyAlignment="1">
      <alignment horizontal="center" vertical="center" wrapText="1"/>
    </xf>
    <xf numFmtId="0" fontId="16" fillId="0" borderId="13" xfId="0" applyFont="1" applyBorder="1" applyAlignment="1">
      <alignment horizontal="center" vertical="center" wrapText="1"/>
    </xf>
    <xf numFmtId="2" fontId="8" fillId="4" borderId="13" xfId="0" applyNumberFormat="1" applyFont="1" applyFill="1" applyBorder="1" applyAlignment="1">
      <alignment horizontal="center" vertical="center" wrapText="1"/>
    </xf>
    <xf numFmtId="1" fontId="8" fillId="4" borderId="13" xfId="0" applyNumberFormat="1" applyFont="1" applyFill="1" applyBorder="1" applyAlignment="1">
      <alignment horizontal="center" vertical="center" wrapText="1"/>
    </xf>
    <xf numFmtId="1" fontId="10" fillId="4" borderId="13" xfId="0" applyNumberFormat="1" applyFont="1" applyFill="1" applyBorder="1" applyAlignment="1">
      <alignment horizontal="center" vertical="center" wrapText="1"/>
    </xf>
    <xf numFmtId="0" fontId="8" fillId="8" borderId="13" xfId="0" applyFont="1" applyFill="1" applyBorder="1" applyAlignment="1">
      <alignment horizontal="right" wrapText="1"/>
    </xf>
    <xf numFmtId="1" fontId="10" fillId="8" borderId="13" xfId="0" applyNumberFormat="1" applyFont="1" applyFill="1" applyBorder="1" applyAlignment="1">
      <alignment horizontal="center" vertical="center" wrapText="1"/>
    </xf>
    <xf numFmtId="49" fontId="8" fillId="8" borderId="13" xfId="0" applyNumberFormat="1" applyFont="1" applyFill="1" applyBorder="1" applyAlignment="1">
      <alignment horizontal="right" wrapText="1"/>
    </xf>
    <xf numFmtId="49" fontId="10" fillId="8" borderId="13" xfId="0" applyNumberFormat="1" applyFont="1" applyFill="1" applyBorder="1" applyAlignment="1">
      <alignment horizontal="center" vertical="center" wrapText="1"/>
    </xf>
    <xf numFmtId="1" fontId="6" fillId="5" borderId="13" xfId="0" applyNumberFormat="1" applyFont="1" applyFill="1" applyBorder="1" applyAlignment="1">
      <alignment horizontal="center" vertical="center" wrapText="1"/>
    </xf>
    <xf numFmtId="1" fontId="61" fillId="5" borderId="13" xfId="0" applyNumberFormat="1" applyFont="1" applyFill="1" applyBorder="1" applyAlignment="1">
      <alignment horizontal="center" vertical="center" wrapText="1"/>
    </xf>
    <xf numFmtId="49" fontId="60" fillId="4" borderId="13" xfId="0" applyNumberFormat="1" applyFont="1" applyFill="1" applyBorder="1" applyAlignment="1">
      <alignment horizontal="center" wrapText="1"/>
    </xf>
    <xf numFmtId="0" fontId="60" fillId="8" borderId="13" xfId="0" applyFont="1" applyFill="1" applyBorder="1" applyAlignment="1">
      <alignment horizontal="left" wrapText="1"/>
    </xf>
    <xf numFmtId="0" fontId="4" fillId="0" borderId="13" xfId="0" applyFont="1" applyBorder="1" applyAlignment="1">
      <alignment wrapText="1"/>
    </xf>
    <xf numFmtId="1" fontId="60" fillId="4" borderId="13" xfId="0" applyNumberFormat="1" applyFont="1" applyFill="1" applyBorder="1" applyAlignment="1">
      <alignment horizontal="center" vertical="center" wrapText="1"/>
    </xf>
    <xf numFmtId="1" fontId="3" fillId="4" borderId="13" xfId="0" applyNumberFormat="1" applyFont="1" applyFill="1" applyBorder="1" applyAlignment="1">
      <alignment horizontal="center" vertical="center" wrapText="1"/>
    </xf>
    <xf numFmtId="0" fontId="63" fillId="4" borderId="13" xfId="0" applyFont="1" applyFill="1" applyBorder="1" applyAlignment="1">
      <alignment horizontal="center" vertical="center" wrapText="1"/>
    </xf>
    <xf numFmtId="0" fontId="25" fillId="8" borderId="9" xfId="0" applyFont="1" applyFill="1" applyBorder="1" applyAlignment="1">
      <alignment wrapText="1"/>
    </xf>
    <xf numFmtId="0" fontId="25" fillId="0" borderId="0" xfId="0" applyFont="1" applyAlignment="1">
      <alignment wrapText="1"/>
    </xf>
    <xf numFmtId="0" fontId="25" fillId="0" borderId="0" xfId="0" applyFont="1" applyAlignment="1">
      <alignment horizontal="center" wrapText="1"/>
    </xf>
    <xf numFmtId="0" fontId="26" fillId="0" borderId="0" xfId="0" applyFont="1" applyAlignment="1">
      <alignment horizontal="center" vertical="center" wrapText="1"/>
    </xf>
    <xf numFmtId="3" fontId="6" fillId="8" borderId="9" xfId="0" applyNumberFormat="1" applyFont="1" applyFill="1" applyBorder="1" applyAlignment="1">
      <alignment horizontal="center" vertical="center" wrapText="1"/>
    </xf>
    <xf numFmtId="3" fontId="6" fillId="5" borderId="10" xfId="0" applyNumberFormat="1" applyFont="1" applyFill="1" applyBorder="1" applyAlignment="1">
      <alignment horizontal="center" vertical="center" wrapText="1"/>
    </xf>
    <xf numFmtId="0" fontId="6" fillId="5" borderId="2" xfId="0" applyFont="1" applyFill="1" applyBorder="1" applyAlignment="1">
      <alignment horizontal="center" wrapText="1"/>
    </xf>
    <xf numFmtId="0" fontId="6" fillId="5" borderId="2" xfId="0" applyFont="1" applyFill="1" applyBorder="1" applyAlignment="1">
      <alignment horizontal="center" vertical="center" wrapText="1"/>
    </xf>
    <xf numFmtId="0" fontId="6" fillId="5" borderId="10" xfId="0" applyFont="1" applyFill="1" applyBorder="1" applyAlignment="1">
      <alignment horizontal="center" vertical="center" wrapText="1"/>
    </xf>
    <xf numFmtId="9" fontId="6" fillId="5" borderId="10" xfId="0" applyNumberFormat="1" applyFont="1" applyFill="1" applyBorder="1" applyAlignment="1">
      <alignment horizontal="center" vertical="center" wrapText="1"/>
    </xf>
    <xf numFmtId="0" fontId="26" fillId="8" borderId="9" xfId="0" applyFont="1" applyFill="1" applyBorder="1" applyAlignment="1">
      <alignment horizontal="center" vertical="top" wrapText="1"/>
    </xf>
    <xf numFmtId="0" fontId="25" fillId="4" borderId="2" xfId="0" applyFont="1" applyFill="1" applyBorder="1" applyAlignment="1">
      <alignment horizontal="center" wrapText="1"/>
    </xf>
    <xf numFmtId="0" fontId="26" fillId="4" borderId="2" xfId="0" applyFont="1" applyFill="1" applyBorder="1" applyAlignment="1">
      <alignment horizontal="center" vertical="center" wrapText="1"/>
    </xf>
    <xf numFmtId="9" fontId="32" fillId="4" borderId="2" xfId="0" applyNumberFormat="1" applyFont="1" applyFill="1" applyBorder="1" applyAlignment="1">
      <alignment horizontal="center" vertical="center" wrapText="1"/>
    </xf>
    <xf numFmtId="0" fontId="33" fillId="4" borderId="2" xfId="0" applyFont="1" applyFill="1" applyBorder="1" applyAlignment="1">
      <alignment horizontal="center" vertical="center" wrapText="1"/>
    </xf>
    <xf numFmtId="3" fontId="34" fillId="4" borderId="2" xfId="0" applyNumberFormat="1" applyFont="1" applyFill="1" applyBorder="1" applyAlignment="1">
      <alignment horizontal="center" vertical="center" wrapText="1"/>
    </xf>
    <xf numFmtId="3" fontId="33" fillId="4" borderId="2" xfId="0" applyNumberFormat="1" applyFont="1" applyFill="1" applyBorder="1" applyAlignment="1">
      <alignment horizontal="center" vertical="center" wrapText="1"/>
    </xf>
    <xf numFmtId="9" fontId="33" fillId="4" borderId="2" xfId="0" applyNumberFormat="1" applyFont="1" applyFill="1" applyBorder="1" applyAlignment="1">
      <alignment horizontal="center" vertical="center" wrapText="1"/>
    </xf>
    <xf numFmtId="165" fontId="26" fillId="8" borderId="9" xfId="0" applyNumberFormat="1" applyFont="1" applyFill="1" applyBorder="1" applyAlignment="1">
      <alignment horizontal="center" vertical="top" wrapText="1"/>
    </xf>
    <xf numFmtId="0" fontId="25" fillId="15" borderId="2" xfId="0" applyFont="1" applyFill="1" applyBorder="1" applyAlignment="1">
      <alignment wrapText="1"/>
    </xf>
    <xf numFmtId="0" fontId="25" fillId="15" borderId="2" xfId="0" applyFont="1" applyFill="1" applyBorder="1" applyAlignment="1">
      <alignment horizontal="center" wrapText="1"/>
    </xf>
    <xf numFmtId="0" fontId="26" fillId="15" borderId="2" xfId="0" applyFont="1" applyFill="1" applyBorder="1" applyAlignment="1">
      <alignment horizontal="center" vertical="center" wrapText="1"/>
    </xf>
    <xf numFmtId="9" fontId="26" fillId="15" borderId="2" xfId="0" applyNumberFormat="1" applyFont="1" applyFill="1" applyBorder="1" applyAlignment="1">
      <alignment horizontal="center" vertical="center" wrapText="1"/>
    </xf>
    <xf numFmtId="0" fontId="25" fillId="16" borderId="2" xfId="0" applyFont="1" applyFill="1" applyBorder="1" applyAlignment="1">
      <alignment horizontal="center" wrapText="1"/>
    </xf>
    <xf numFmtId="3" fontId="26" fillId="15" borderId="2" xfId="0" applyNumberFormat="1" applyFont="1" applyFill="1" applyBorder="1" applyAlignment="1">
      <alignment horizontal="center" vertical="center" wrapText="1"/>
    </xf>
    <xf numFmtId="0" fontId="64" fillId="15" borderId="2" xfId="0" applyFont="1" applyFill="1" applyBorder="1" applyAlignment="1">
      <alignment wrapText="1"/>
    </xf>
    <xf numFmtId="0" fontId="25" fillId="7" borderId="2" xfId="0" applyFont="1" applyFill="1" applyBorder="1" applyAlignment="1">
      <alignment horizontal="center" wrapText="1"/>
    </xf>
    <xf numFmtId="0" fontId="26" fillId="7" borderId="2" xfId="0" applyFont="1" applyFill="1" applyBorder="1" applyAlignment="1">
      <alignment horizontal="center" vertical="center" wrapText="1"/>
    </xf>
    <xf numFmtId="9" fontId="35" fillId="7" borderId="2" xfId="0" applyNumberFormat="1" applyFont="1" applyFill="1" applyBorder="1" applyAlignment="1">
      <alignment horizontal="center" vertical="center" wrapText="1"/>
    </xf>
    <xf numFmtId="0" fontId="36" fillId="7" borderId="2" xfId="0" applyFont="1" applyFill="1" applyBorder="1" applyAlignment="1">
      <alignment horizontal="center" vertical="center" wrapText="1"/>
    </xf>
    <xf numFmtId="3" fontId="37" fillId="7" borderId="2" xfId="0" applyNumberFormat="1" applyFont="1" applyFill="1" applyBorder="1" applyAlignment="1">
      <alignment horizontal="center" vertical="center" wrapText="1"/>
    </xf>
    <xf numFmtId="3" fontId="36" fillId="7" borderId="2" xfId="0" applyNumberFormat="1" applyFont="1" applyFill="1" applyBorder="1" applyAlignment="1">
      <alignment horizontal="center" vertical="center" wrapText="1"/>
    </xf>
    <xf numFmtId="9" fontId="36" fillId="7" borderId="2" xfId="0" applyNumberFormat="1" applyFont="1" applyFill="1" applyBorder="1" applyAlignment="1">
      <alignment horizontal="center" vertical="center" wrapText="1"/>
    </xf>
    <xf numFmtId="0" fontId="25" fillId="17" borderId="2" xfId="0" applyFont="1" applyFill="1" applyBorder="1" applyAlignment="1">
      <alignment horizontal="center" wrapText="1"/>
    </xf>
    <xf numFmtId="0" fontId="25" fillId="6" borderId="2" xfId="0" applyFont="1" applyFill="1" applyBorder="1" applyAlignment="1">
      <alignment wrapText="1"/>
    </xf>
    <xf numFmtId="0" fontId="25" fillId="6" borderId="2" xfId="0" applyFont="1" applyFill="1" applyBorder="1" applyAlignment="1">
      <alignment horizontal="center" wrapText="1"/>
    </xf>
    <xf numFmtId="0" fontId="26" fillId="6" borderId="2" xfId="0" applyFont="1" applyFill="1" applyBorder="1" applyAlignment="1">
      <alignment horizontal="center" vertical="center" wrapText="1"/>
    </xf>
    <xf numFmtId="9" fontId="26" fillId="6" borderId="2" xfId="0" applyNumberFormat="1" applyFont="1" applyFill="1" applyBorder="1" applyAlignment="1">
      <alignment horizontal="center" vertical="center" wrapText="1"/>
    </xf>
    <xf numFmtId="3" fontId="26" fillId="6" borderId="2" xfId="0" applyNumberFormat="1" applyFont="1" applyFill="1" applyBorder="1" applyAlignment="1">
      <alignment horizontal="center" vertical="center" wrapText="1"/>
    </xf>
    <xf numFmtId="0" fontId="26" fillId="8" borderId="9" xfId="0" applyFont="1" applyFill="1" applyBorder="1" applyAlignment="1">
      <alignment horizontal="center" wrapText="1"/>
    </xf>
    <xf numFmtId="0" fontId="25" fillId="3" borderId="2" xfId="0" applyFont="1" applyFill="1" applyBorder="1" applyAlignment="1">
      <alignment horizontal="center" wrapText="1"/>
    </xf>
    <xf numFmtId="0" fontId="26" fillId="3" borderId="2" xfId="0" applyFont="1" applyFill="1" applyBorder="1" applyAlignment="1">
      <alignment horizontal="center" vertical="center" wrapText="1"/>
    </xf>
    <xf numFmtId="9" fontId="41" fillId="3" borderId="2" xfId="0" applyNumberFormat="1" applyFont="1" applyFill="1" applyBorder="1" applyAlignment="1">
      <alignment horizontal="center" vertical="center" wrapText="1"/>
    </xf>
    <xf numFmtId="0" fontId="42" fillId="3" borderId="2" xfId="0" applyFont="1" applyFill="1" applyBorder="1" applyAlignment="1">
      <alignment horizontal="center" vertical="center" wrapText="1"/>
    </xf>
    <xf numFmtId="3" fontId="43" fillId="3" borderId="2" xfId="0" applyNumberFormat="1" applyFont="1" applyFill="1" applyBorder="1" applyAlignment="1">
      <alignment horizontal="center" vertical="center" wrapText="1"/>
    </xf>
    <xf numFmtId="3" fontId="42" fillId="3" borderId="2" xfId="0" applyNumberFormat="1" applyFont="1" applyFill="1" applyBorder="1" applyAlignment="1">
      <alignment horizontal="center" vertical="center" wrapText="1"/>
    </xf>
    <xf numFmtId="9" fontId="42" fillId="3" borderId="2" xfId="0" applyNumberFormat="1" applyFont="1" applyFill="1" applyBorder="1" applyAlignment="1">
      <alignment horizontal="center" vertical="center" wrapText="1"/>
    </xf>
    <xf numFmtId="165" fontId="26" fillId="8" borderId="9" xfId="0" applyNumberFormat="1" applyFont="1" applyFill="1" applyBorder="1" applyAlignment="1">
      <alignment horizontal="center" wrapText="1"/>
    </xf>
    <xf numFmtId="0" fontId="25" fillId="18" borderId="2" xfId="0" applyFont="1" applyFill="1" applyBorder="1" applyAlignment="1">
      <alignment horizontal="center" wrapText="1"/>
    </xf>
    <xf numFmtId="0" fontId="25" fillId="19" borderId="2" xfId="0" applyFont="1" applyFill="1" applyBorder="1" applyAlignment="1">
      <alignment horizontal="center" wrapText="1"/>
    </xf>
    <xf numFmtId="0" fontId="26" fillId="19" borderId="2" xfId="0" applyFont="1" applyFill="1" applyBorder="1" applyAlignment="1">
      <alignment horizontal="center" vertical="center" wrapText="1"/>
    </xf>
    <xf numFmtId="9" fontId="26" fillId="19" borderId="2" xfId="0" applyNumberFormat="1" applyFont="1" applyFill="1" applyBorder="1" applyAlignment="1">
      <alignment horizontal="center" vertical="center" wrapText="1"/>
    </xf>
    <xf numFmtId="3" fontId="26" fillId="19" borderId="2" xfId="0" applyNumberFormat="1" applyFont="1" applyFill="1" applyBorder="1" applyAlignment="1">
      <alignment horizontal="center" vertical="center" wrapText="1"/>
    </xf>
    <xf numFmtId="0" fontId="25" fillId="9" borderId="2" xfId="0" applyFont="1" applyFill="1" applyBorder="1" applyAlignment="1">
      <alignment horizontal="center" wrapText="1"/>
    </xf>
    <xf numFmtId="0" fontId="26" fillId="9" borderId="2" xfId="0" applyFont="1" applyFill="1" applyBorder="1" applyAlignment="1">
      <alignment horizontal="center" vertical="center" wrapText="1"/>
    </xf>
    <xf numFmtId="9" fontId="44" fillId="9" borderId="2" xfId="0" applyNumberFormat="1" applyFont="1" applyFill="1" applyBorder="1" applyAlignment="1">
      <alignment horizontal="center" vertical="center" wrapText="1"/>
    </xf>
    <xf numFmtId="0" fontId="45" fillId="9" borderId="2" xfId="0" applyFont="1" applyFill="1" applyBorder="1" applyAlignment="1">
      <alignment horizontal="center" vertical="center" wrapText="1"/>
    </xf>
    <xf numFmtId="3" fontId="46" fillId="9" borderId="2" xfId="0" applyNumberFormat="1" applyFont="1" applyFill="1" applyBorder="1" applyAlignment="1">
      <alignment horizontal="center" vertical="center" wrapText="1"/>
    </xf>
    <xf numFmtId="3" fontId="45" fillId="9" borderId="2" xfId="0" applyNumberFormat="1" applyFont="1" applyFill="1" applyBorder="1" applyAlignment="1">
      <alignment horizontal="center" vertical="center" wrapText="1"/>
    </xf>
    <xf numFmtId="9" fontId="45" fillId="9" borderId="2" xfId="0" applyNumberFormat="1" applyFont="1" applyFill="1" applyBorder="1" applyAlignment="1">
      <alignment horizontal="center" vertical="center" wrapText="1"/>
    </xf>
    <xf numFmtId="0" fontId="25" fillId="20" borderId="2" xfId="0" applyFont="1" applyFill="1" applyBorder="1" applyAlignment="1">
      <alignment wrapText="1"/>
    </xf>
    <xf numFmtId="0" fontId="25" fillId="20" borderId="2" xfId="0" applyFont="1" applyFill="1" applyBorder="1" applyAlignment="1">
      <alignment horizontal="center" wrapText="1"/>
    </xf>
    <xf numFmtId="0" fontId="26" fillId="20" borderId="2" xfId="0" applyFont="1" applyFill="1" applyBorder="1" applyAlignment="1">
      <alignment horizontal="center" vertical="center" wrapText="1"/>
    </xf>
    <xf numFmtId="9" fontId="26" fillId="20" borderId="2" xfId="0" applyNumberFormat="1" applyFont="1" applyFill="1" applyBorder="1" applyAlignment="1">
      <alignment horizontal="center" vertical="center" wrapText="1"/>
    </xf>
    <xf numFmtId="3" fontId="26" fillId="20" borderId="2" xfId="0" applyNumberFormat="1" applyFont="1" applyFill="1" applyBorder="1" applyAlignment="1">
      <alignment horizontal="center" vertical="center" wrapText="1"/>
    </xf>
    <xf numFmtId="0" fontId="47" fillId="0" borderId="0" xfId="0" applyFont="1" applyAlignment="1">
      <alignment wrapText="1"/>
    </xf>
    <xf numFmtId="0" fontId="25" fillId="21" borderId="2" xfId="0" applyFont="1" applyFill="1" applyBorder="1" applyAlignment="1">
      <alignment horizontal="center" wrapText="1"/>
    </xf>
    <xf numFmtId="0" fontId="25" fillId="11" borderId="2" xfId="0" applyFont="1" applyFill="1" applyBorder="1" applyAlignment="1">
      <alignment horizontal="center" wrapText="1"/>
    </xf>
    <xf numFmtId="0" fontId="26" fillId="11" borderId="2" xfId="0" applyFont="1" applyFill="1" applyBorder="1" applyAlignment="1">
      <alignment horizontal="center" vertical="center" wrapText="1"/>
    </xf>
    <xf numFmtId="9" fontId="48" fillId="11" borderId="2" xfId="0" applyNumberFormat="1" applyFont="1" applyFill="1" applyBorder="1" applyAlignment="1">
      <alignment horizontal="center" vertical="center" wrapText="1"/>
    </xf>
    <xf numFmtId="0" fontId="49" fillId="11" borderId="2" xfId="0" applyFont="1" applyFill="1" applyBorder="1" applyAlignment="1">
      <alignment horizontal="center" vertical="center" wrapText="1"/>
    </xf>
    <xf numFmtId="3" fontId="50" fillId="11" borderId="2" xfId="0" applyNumberFormat="1" applyFont="1" applyFill="1" applyBorder="1" applyAlignment="1">
      <alignment horizontal="center" vertical="center" wrapText="1"/>
    </xf>
    <xf numFmtId="3" fontId="49" fillId="11" borderId="2" xfId="0" applyNumberFormat="1" applyFont="1" applyFill="1" applyBorder="1" applyAlignment="1">
      <alignment horizontal="center" vertical="center" wrapText="1"/>
    </xf>
    <xf numFmtId="9" fontId="49" fillId="11" borderId="2" xfId="0" applyNumberFormat="1" applyFont="1" applyFill="1" applyBorder="1" applyAlignment="1">
      <alignment horizontal="center" vertical="center" wrapText="1"/>
    </xf>
    <xf numFmtId="0" fontId="25" fillId="22" borderId="2" xfId="0" applyFont="1" applyFill="1" applyBorder="1" applyAlignment="1">
      <alignment horizontal="center" wrapText="1"/>
    </xf>
    <xf numFmtId="0" fontId="26" fillId="22" borderId="2" xfId="0" applyFont="1" applyFill="1" applyBorder="1" applyAlignment="1">
      <alignment horizontal="center" vertical="center" wrapText="1"/>
    </xf>
    <xf numFmtId="9" fontId="26" fillId="22" borderId="2" xfId="0" applyNumberFormat="1" applyFont="1" applyFill="1" applyBorder="1" applyAlignment="1">
      <alignment horizontal="center" vertical="center" wrapText="1"/>
    </xf>
    <xf numFmtId="3" fontId="26" fillId="22" borderId="2" xfId="0" applyNumberFormat="1" applyFont="1" applyFill="1" applyBorder="1" applyAlignment="1">
      <alignment horizontal="center" vertical="center" wrapText="1"/>
    </xf>
    <xf numFmtId="0" fontId="25" fillId="12" borderId="2" xfId="0" applyFont="1" applyFill="1" applyBorder="1" applyAlignment="1">
      <alignment horizontal="center" wrapText="1"/>
    </xf>
    <xf numFmtId="0" fontId="25" fillId="13" borderId="2" xfId="0" applyFont="1" applyFill="1" applyBorder="1" applyAlignment="1">
      <alignment horizontal="center" wrapText="1"/>
    </xf>
    <xf numFmtId="0" fontId="26" fillId="13" borderId="2" xfId="0" applyFont="1" applyFill="1" applyBorder="1" applyAlignment="1">
      <alignment horizontal="center" vertical="center" wrapText="1"/>
    </xf>
    <xf numFmtId="9" fontId="55" fillId="13" borderId="2" xfId="0" applyNumberFormat="1" applyFont="1" applyFill="1" applyBorder="1" applyAlignment="1">
      <alignment horizontal="center" vertical="center" wrapText="1"/>
    </xf>
    <xf numFmtId="0" fontId="56" fillId="13" borderId="2" xfId="0" applyFont="1" applyFill="1" applyBorder="1" applyAlignment="1">
      <alignment horizontal="center" vertical="center" wrapText="1"/>
    </xf>
    <xf numFmtId="3" fontId="57" fillId="13" borderId="2" xfId="0" applyNumberFormat="1" applyFont="1" applyFill="1" applyBorder="1" applyAlignment="1">
      <alignment horizontal="center" vertical="center" wrapText="1"/>
    </xf>
    <xf numFmtId="3" fontId="56" fillId="13" borderId="2" xfId="0" applyNumberFormat="1" applyFont="1" applyFill="1" applyBorder="1" applyAlignment="1">
      <alignment horizontal="center" vertical="center" wrapText="1"/>
    </xf>
    <xf numFmtId="9" fontId="56" fillId="13" borderId="2" xfId="0" applyNumberFormat="1" applyFont="1" applyFill="1" applyBorder="1" applyAlignment="1">
      <alignment horizontal="center" vertical="center" wrapText="1"/>
    </xf>
    <xf numFmtId="0" fontId="25" fillId="23" borderId="2" xfId="0" applyFont="1" applyFill="1" applyBorder="1" applyAlignment="1">
      <alignment wrapText="1"/>
    </xf>
    <xf numFmtId="0" fontId="25" fillId="23" borderId="2" xfId="0" applyFont="1" applyFill="1" applyBorder="1" applyAlignment="1">
      <alignment horizontal="center" wrapText="1"/>
    </xf>
    <xf numFmtId="0" fontId="26" fillId="23" borderId="2" xfId="0" applyFont="1" applyFill="1" applyBorder="1" applyAlignment="1">
      <alignment horizontal="center" vertical="center" wrapText="1"/>
    </xf>
    <xf numFmtId="9" fontId="26" fillId="23" borderId="2" xfId="0" applyNumberFormat="1" applyFont="1" applyFill="1" applyBorder="1" applyAlignment="1">
      <alignment horizontal="center" vertical="center" wrapText="1"/>
    </xf>
    <xf numFmtId="3" fontId="26" fillId="23" borderId="2" xfId="0" applyNumberFormat="1" applyFont="1" applyFill="1" applyBorder="1" applyAlignment="1">
      <alignment horizontal="center" vertical="center" wrapText="1"/>
    </xf>
    <xf numFmtId="0" fontId="25" fillId="24" borderId="2" xfId="0" applyFont="1" applyFill="1" applyBorder="1" applyAlignment="1">
      <alignment horizontal="center" wrapText="1"/>
    </xf>
    <xf numFmtId="0" fontId="6" fillId="8" borderId="9" xfId="0" applyFont="1" applyFill="1" applyBorder="1" applyAlignment="1">
      <alignment horizontal="right" vertical="center" wrapText="1"/>
    </xf>
    <xf numFmtId="3" fontId="1" fillId="5" borderId="10" xfId="0" applyNumberFormat="1" applyFont="1" applyFill="1" applyBorder="1" applyAlignment="1">
      <alignment horizontal="center" vertical="center" wrapText="1"/>
    </xf>
    <xf numFmtId="9" fontId="1" fillId="5" borderId="10" xfId="0" applyNumberFormat="1" applyFont="1" applyFill="1" applyBorder="1" applyAlignment="1">
      <alignment horizontal="center" vertical="center" wrapText="1"/>
    </xf>
    <xf numFmtId="0" fontId="0" fillId="0" borderId="0" xfId="0" applyFont="1" applyAlignment="1">
      <alignment vertical="center" wrapText="1"/>
    </xf>
    <xf numFmtId="0" fontId="19" fillId="0" borderId="0" xfId="0" applyFont="1" applyAlignment="1">
      <alignment vertical="center" wrapText="1"/>
    </xf>
    <xf numFmtId="0" fontId="5" fillId="5" borderId="13"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63" fillId="7"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0" fillId="0" borderId="13" xfId="0" applyFont="1" applyBorder="1" applyAlignment="1">
      <alignment horizontal="left" vertical="center" wrapText="1"/>
    </xf>
    <xf numFmtId="0" fontId="10" fillId="0" borderId="13" xfId="0" applyFont="1" applyBorder="1" applyAlignment="1">
      <alignment horizontal="center" vertical="center" wrapText="1"/>
    </xf>
    <xf numFmtId="49" fontId="10" fillId="2" borderId="13" xfId="0" applyNumberFormat="1" applyFont="1" applyFill="1" applyBorder="1" applyAlignment="1">
      <alignment horizontal="center" vertical="center" wrapText="1"/>
    </xf>
    <xf numFmtId="0" fontId="10" fillId="0" borderId="13" xfId="0" applyFont="1" applyBorder="1" applyAlignment="1">
      <alignment vertical="center" wrapText="1"/>
    </xf>
    <xf numFmtId="0" fontId="10" fillId="8" borderId="13"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0" fillId="2" borderId="13" xfId="0" applyFont="1" applyFill="1" applyBorder="1" applyAlignment="1">
      <alignment vertical="center" wrapText="1"/>
    </xf>
    <xf numFmtId="0" fontId="18" fillId="2" borderId="13" xfId="0" applyFont="1" applyFill="1" applyBorder="1" applyAlignment="1">
      <alignment wrapText="1"/>
    </xf>
    <xf numFmtId="0" fontId="8" fillId="2" borderId="13" xfId="0" applyFont="1" applyFill="1" applyBorder="1" applyAlignment="1">
      <alignment horizontal="right" wrapText="1"/>
    </xf>
    <xf numFmtId="0" fontId="3" fillId="2" borderId="13" xfId="0" applyFont="1" applyFill="1" applyBorder="1" applyAlignment="1">
      <alignment horizontal="center" vertical="center" wrapText="1"/>
    </xf>
    <xf numFmtId="0" fontId="61" fillId="2" borderId="13" xfId="0" applyFont="1" applyFill="1" applyBorder="1" applyAlignment="1">
      <alignment horizontal="center" vertical="center" wrapText="1"/>
    </xf>
    <xf numFmtId="49" fontId="63" fillId="2" borderId="13" xfId="0" applyNumberFormat="1" applyFont="1" applyFill="1" applyBorder="1" applyAlignment="1">
      <alignment horizontal="center" vertical="center" wrapText="1"/>
    </xf>
    <xf numFmtId="49" fontId="60" fillId="2" borderId="13" xfId="0" applyNumberFormat="1" applyFont="1" applyFill="1" applyBorder="1" applyAlignment="1">
      <alignment horizontal="center" vertical="center" wrapText="1"/>
    </xf>
    <xf numFmtId="0" fontId="11" fillId="3" borderId="13" xfId="0" applyFont="1" applyFill="1" applyBorder="1" applyAlignment="1">
      <alignment horizontal="center" vertical="top" wrapText="1"/>
    </xf>
    <xf numFmtId="0" fontId="10" fillId="3" borderId="13" xfId="0" applyFont="1" applyFill="1" applyBorder="1" applyAlignment="1">
      <alignment horizontal="center" vertical="center" wrapText="1"/>
    </xf>
    <xf numFmtId="0" fontId="10" fillId="8" borderId="13" xfId="0" applyFont="1" applyFill="1" applyBorder="1" applyAlignment="1">
      <alignment horizontal="left" vertical="center" wrapText="1"/>
    </xf>
    <xf numFmtId="0" fontId="3" fillId="3" borderId="13" xfId="0" applyFont="1" applyFill="1" applyBorder="1" applyAlignment="1">
      <alignment horizontal="center" vertical="center" wrapText="1"/>
    </xf>
    <xf numFmtId="49" fontId="63" fillId="3" borderId="13" xfId="0" applyNumberFormat="1" applyFont="1" applyFill="1" applyBorder="1" applyAlignment="1">
      <alignment horizontal="center" vertical="center" wrapText="1"/>
    </xf>
    <xf numFmtId="49" fontId="60" fillId="3" borderId="13" xfId="0" applyNumberFormat="1" applyFont="1" applyFill="1" applyBorder="1" applyAlignment="1">
      <alignment horizontal="center" vertical="center" wrapText="1"/>
    </xf>
    <xf numFmtId="0" fontId="61" fillId="5" borderId="13" xfId="0" applyFont="1" applyFill="1" applyBorder="1" applyAlignment="1">
      <alignment horizontal="center" vertical="center" wrapText="1"/>
    </xf>
    <xf numFmtId="0" fontId="64" fillId="19" borderId="2" xfId="0" applyFont="1" applyFill="1" applyBorder="1" applyAlignment="1">
      <alignment wrapText="1"/>
    </xf>
    <xf numFmtId="0" fontId="8" fillId="9" borderId="13" xfId="0" applyFont="1" applyFill="1" applyBorder="1" applyAlignment="1">
      <alignment horizontal="center" vertical="center" wrapText="1"/>
    </xf>
    <xf numFmtId="0" fontId="63" fillId="9" borderId="13" xfId="0" applyFont="1" applyFill="1" applyBorder="1" applyAlignment="1">
      <alignment horizontal="center" vertical="center" wrapText="1"/>
    </xf>
    <xf numFmtId="49" fontId="10" fillId="9" borderId="13" xfId="0" applyNumberFormat="1" applyFont="1" applyFill="1" applyBorder="1" applyAlignment="1">
      <alignment horizontal="center" wrapText="1"/>
    </xf>
    <xf numFmtId="0" fontId="8" fillId="0" borderId="13" xfId="0" applyFont="1" applyBorder="1" applyAlignment="1">
      <alignment horizontal="center" vertical="center" wrapText="1"/>
    </xf>
    <xf numFmtId="49" fontId="0" fillId="0" borderId="0" xfId="0" applyNumberFormat="1" applyFont="1" applyAlignment="1">
      <alignment wrapText="1"/>
    </xf>
    <xf numFmtId="0" fontId="40" fillId="0" borderId="0" xfId="0" applyFont="1" applyAlignment="1">
      <alignment wrapText="1"/>
    </xf>
    <xf numFmtId="1" fontId="0" fillId="0" borderId="0" xfId="0" applyNumberFormat="1" applyFont="1" applyAlignment="1">
      <alignment wrapText="1"/>
    </xf>
    <xf numFmtId="49" fontId="10" fillId="9" borderId="13" xfId="0" applyNumberFormat="1" applyFont="1" applyFill="1" applyBorder="1" applyAlignment="1">
      <alignment horizontal="center" vertical="center" wrapText="1"/>
    </xf>
    <xf numFmtId="0" fontId="20" fillId="0" borderId="13" xfId="0" applyFont="1" applyBorder="1" applyAlignment="1">
      <alignment horizontal="center" vertical="center" wrapText="1"/>
    </xf>
    <xf numFmtId="1" fontId="3" fillId="9" borderId="13" xfId="0" applyNumberFormat="1" applyFont="1" applyFill="1" applyBorder="1" applyAlignment="1">
      <alignment horizontal="center" vertical="center" wrapText="1"/>
    </xf>
    <xf numFmtId="1" fontId="19" fillId="0" borderId="0" xfId="0" applyNumberFormat="1" applyFont="1" applyAlignment="1">
      <alignment wrapText="1"/>
    </xf>
    <xf numFmtId="49" fontId="63" fillId="11" borderId="13" xfId="0" applyNumberFormat="1" applyFont="1" applyFill="1" applyBorder="1" applyAlignment="1">
      <alignment horizontal="center" vertical="center" wrapText="1"/>
    </xf>
    <xf numFmtId="0" fontId="8" fillId="12" borderId="13" xfId="0" applyFont="1" applyFill="1" applyBorder="1" applyAlignment="1">
      <alignment horizontal="center" vertical="center" wrapText="1"/>
    </xf>
    <xf numFmtId="0" fontId="63" fillId="12" borderId="13" xfId="0" applyFont="1" applyFill="1" applyBorder="1" applyAlignment="1">
      <alignment horizontal="center" vertical="center" wrapText="1"/>
    </xf>
    <xf numFmtId="1" fontId="61" fillId="11" borderId="13" xfId="0" applyNumberFormat="1" applyFont="1" applyFill="1" applyBorder="1" applyAlignment="1">
      <alignment horizontal="center" vertical="center" wrapText="1"/>
    </xf>
    <xf numFmtId="0" fontId="21" fillId="8" borderId="13" xfId="0" applyFont="1" applyFill="1" applyBorder="1" applyAlignment="1">
      <alignment horizontal="center" vertical="center" wrapText="1"/>
    </xf>
    <xf numFmtId="1" fontId="5" fillId="11" borderId="13" xfId="0" applyNumberFormat="1" applyFont="1" applyFill="1" applyBorder="1" applyAlignment="1">
      <alignment horizontal="center" vertical="center" wrapText="1"/>
    </xf>
    <xf numFmtId="0" fontId="21" fillId="0" borderId="13" xfId="0" applyFont="1" applyBorder="1" applyAlignment="1">
      <alignment horizontal="center" vertical="center" wrapText="1"/>
    </xf>
    <xf numFmtId="0" fontId="28" fillId="8" borderId="13" xfId="0" applyFont="1" applyFill="1" applyBorder="1" applyAlignment="1">
      <alignment horizontal="center" vertical="center" wrapText="1"/>
    </xf>
    <xf numFmtId="0" fontId="30" fillId="0" borderId="13" xfId="0" applyFont="1" applyBorder="1" applyAlignment="1">
      <alignment horizontal="center" vertical="center" wrapText="1"/>
    </xf>
    <xf numFmtId="0" fontId="31" fillId="8" borderId="13" xfId="0" applyFont="1" applyFill="1" applyBorder="1" applyAlignment="1">
      <alignment vertical="center" wrapText="1"/>
    </xf>
    <xf numFmtId="1" fontId="1" fillId="11" borderId="13" xfId="0" applyNumberFormat="1" applyFont="1" applyFill="1" applyBorder="1" applyAlignment="1">
      <alignment horizontal="center" vertical="center" wrapText="1"/>
    </xf>
    <xf numFmtId="0" fontId="64" fillId="22" borderId="2" xfId="0" applyFont="1" applyFill="1" applyBorder="1" applyAlignment="1">
      <alignment wrapText="1"/>
    </xf>
    <xf numFmtId="0" fontId="64" fillId="20" borderId="2" xfId="0" applyFont="1" applyFill="1" applyBorder="1" applyAlignment="1">
      <alignment wrapText="1"/>
    </xf>
    <xf numFmtId="0" fontId="52" fillId="0" borderId="0" xfId="0" applyFont="1" applyAlignment="1">
      <alignment vertical="top" wrapText="1"/>
    </xf>
    <xf numFmtId="0" fontId="52" fillId="0" borderId="0" xfId="0" applyFont="1" applyAlignment="1">
      <alignment wrapText="1"/>
    </xf>
    <xf numFmtId="0" fontId="53" fillId="0" borderId="0" xfId="0" applyFont="1" applyAlignment="1">
      <alignment wrapText="1"/>
    </xf>
    <xf numFmtId="0" fontId="54" fillId="0" borderId="0" xfId="0" applyFont="1" applyAlignment="1">
      <alignment wrapText="1"/>
    </xf>
    <xf numFmtId="1" fontId="5" fillId="5" borderId="13" xfId="0" applyNumberFormat="1" applyFont="1" applyFill="1" applyBorder="1" applyAlignment="1">
      <alignment horizontal="center" vertical="center" wrapText="1"/>
    </xf>
    <xf numFmtId="0" fontId="10" fillId="8" borderId="13" xfId="0" applyFont="1" applyFill="1" applyBorder="1" applyAlignment="1">
      <alignment horizontal="center" wrapText="1"/>
    </xf>
    <xf numFmtId="0" fontId="27" fillId="0" borderId="13" xfId="0" applyFont="1" applyBorder="1" applyAlignment="1">
      <alignment horizontal="center" vertical="center" wrapText="1"/>
    </xf>
    <xf numFmtId="164" fontId="10" fillId="0" borderId="13" xfId="0" applyNumberFormat="1" applyFont="1" applyBorder="1" applyAlignment="1">
      <alignment horizontal="center" vertical="center" wrapText="1"/>
    </xf>
    <xf numFmtId="0" fontId="10" fillId="0" borderId="13" xfId="0" applyFont="1" applyBorder="1" applyAlignment="1">
      <alignment wrapText="1"/>
    </xf>
    <xf numFmtId="49" fontId="10" fillId="13" borderId="13" xfId="0" applyNumberFormat="1" applyFont="1" applyFill="1" applyBorder="1" applyAlignment="1">
      <alignment horizontal="center" wrapText="1"/>
    </xf>
    <xf numFmtId="0" fontId="29" fillId="0" borderId="13" xfId="0" applyFont="1" applyBorder="1" applyAlignment="1">
      <alignment horizontal="center" vertical="center" wrapText="1"/>
    </xf>
    <xf numFmtId="0" fontId="8" fillId="14" borderId="13" xfId="0" applyFont="1" applyFill="1" applyBorder="1" applyAlignment="1">
      <alignment horizontal="center" vertical="center" wrapText="1"/>
    </xf>
    <xf numFmtId="1" fontId="24" fillId="13" borderId="13" xfId="0" applyNumberFormat="1" applyFont="1" applyFill="1" applyBorder="1" applyAlignment="1">
      <alignment horizontal="center" vertical="center" wrapText="1"/>
    </xf>
    <xf numFmtId="49" fontId="8" fillId="14" borderId="13" xfId="0" applyNumberFormat="1" applyFont="1" applyFill="1" applyBorder="1" applyAlignment="1">
      <alignment horizontal="center" vertical="center" wrapText="1"/>
    </xf>
    <xf numFmtId="0" fontId="38" fillId="8" borderId="13" xfId="0" applyFont="1" applyFill="1" applyBorder="1" applyAlignment="1">
      <alignment horizontal="center" vertical="center" wrapText="1"/>
    </xf>
    <xf numFmtId="0" fontId="39" fillId="8" borderId="13" xfId="0" applyFont="1" applyFill="1" applyBorder="1" applyAlignment="1">
      <alignment horizontal="center" vertical="center" wrapText="1"/>
    </xf>
    <xf numFmtId="4" fontId="10" fillId="0" borderId="13" xfId="0" applyNumberFormat="1" applyFont="1" applyBorder="1" applyAlignment="1">
      <alignment horizontal="center" vertical="center" wrapText="1"/>
    </xf>
    <xf numFmtId="0" fontId="10" fillId="8" borderId="13" xfId="0" applyFont="1" applyFill="1" applyBorder="1" applyAlignment="1">
      <alignment wrapText="1"/>
    </xf>
    <xf numFmtId="0" fontId="10" fillId="0" borderId="13" xfId="0" applyFont="1" applyBorder="1" applyAlignment="1">
      <alignment horizontal="center" wrapText="1"/>
    </xf>
    <xf numFmtId="0" fontId="19" fillId="0" borderId="13" xfId="0" applyFont="1" applyBorder="1" applyAlignment="1">
      <alignment vertical="center" wrapText="1"/>
    </xf>
    <xf numFmtId="1" fontId="10" fillId="13" borderId="13" xfId="0" applyNumberFormat="1" applyFont="1" applyFill="1" applyBorder="1" applyAlignment="1">
      <alignment horizontal="center" vertical="center" wrapText="1"/>
    </xf>
    <xf numFmtId="1" fontId="3" fillId="13" borderId="13" xfId="0" applyNumberFormat="1" applyFont="1" applyFill="1" applyBorder="1" applyAlignment="1">
      <alignment horizontal="center" vertical="center" wrapText="1"/>
    </xf>
    <xf numFmtId="1" fontId="65" fillId="13" borderId="13" xfId="0" applyNumberFormat="1" applyFont="1" applyFill="1" applyBorder="1" applyAlignment="1">
      <alignment horizontal="center" vertical="center" wrapText="1"/>
    </xf>
    <xf numFmtId="49" fontId="25" fillId="0" borderId="0" xfId="0" applyNumberFormat="1" applyFont="1" applyAlignment="1">
      <alignment wrapText="1"/>
    </xf>
    <xf numFmtId="49" fontId="6" fillId="5" borderId="10" xfId="0" applyNumberFormat="1" applyFont="1" applyFill="1" applyBorder="1" applyAlignment="1">
      <alignment horizontal="center" vertical="center" wrapText="1"/>
    </xf>
    <xf numFmtId="49" fontId="26" fillId="4" borderId="2" xfId="0" applyNumberFormat="1" applyFont="1" applyFill="1" applyBorder="1" applyAlignment="1">
      <alignment horizontal="center" vertical="top" wrapText="1"/>
    </xf>
    <xf numFmtId="49" fontId="62" fillId="4" borderId="2" xfId="0" applyNumberFormat="1" applyFont="1" applyFill="1" applyBorder="1" applyAlignment="1">
      <alignment horizontal="center" vertical="top" wrapText="1"/>
    </xf>
    <xf numFmtId="49" fontId="26" fillId="7" borderId="2" xfId="0" applyNumberFormat="1" applyFont="1" applyFill="1" applyBorder="1" applyAlignment="1">
      <alignment horizontal="center" vertical="top" wrapText="1"/>
    </xf>
    <xf numFmtId="49" fontId="26" fillId="3" borderId="2" xfId="0" applyNumberFormat="1" applyFont="1" applyFill="1" applyBorder="1" applyAlignment="1">
      <alignment horizontal="center" wrapText="1"/>
    </xf>
    <xf numFmtId="49" fontId="26" fillId="9" borderId="2" xfId="0" applyNumberFormat="1" applyFont="1" applyFill="1" applyBorder="1" applyAlignment="1">
      <alignment horizontal="center" wrapText="1"/>
    </xf>
    <xf numFmtId="49" fontId="26" fillId="11" borderId="2" xfId="0" applyNumberFormat="1" applyFont="1" applyFill="1" applyBorder="1" applyAlignment="1">
      <alignment horizontal="center" wrapText="1"/>
    </xf>
    <xf numFmtId="49" fontId="26" fillId="13" borderId="2" xfId="0" applyNumberFormat="1" applyFont="1" applyFill="1" applyBorder="1" applyAlignment="1">
      <alignment horizontal="center" wrapText="1"/>
    </xf>
    <xf numFmtId="49" fontId="62" fillId="7" borderId="2" xfId="0" applyNumberFormat="1" applyFont="1" applyFill="1" applyBorder="1" applyAlignment="1">
      <alignment horizontal="center" vertical="top" wrapText="1"/>
    </xf>
    <xf numFmtId="49" fontId="62" fillId="3" borderId="2" xfId="0" applyNumberFormat="1" applyFont="1" applyFill="1" applyBorder="1" applyAlignment="1">
      <alignment horizontal="center" wrapText="1"/>
    </xf>
    <xf numFmtId="49" fontId="62" fillId="9" borderId="2" xfId="0" applyNumberFormat="1" applyFont="1" applyFill="1" applyBorder="1" applyAlignment="1">
      <alignment horizontal="center" wrapText="1"/>
    </xf>
    <xf numFmtId="49" fontId="62" fillId="11" borderId="2" xfId="0" applyNumberFormat="1" applyFont="1" applyFill="1" applyBorder="1" applyAlignment="1">
      <alignment horizontal="center" wrapText="1"/>
    </xf>
    <xf numFmtId="49" fontId="62" fillId="13" borderId="2" xfId="0" applyNumberFormat="1" applyFont="1" applyFill="1" applyBorder="1" applyAlignment="1">
      <alignment horizontal="center" wrapText="1"/>
    </xf>
    <xf numFmtId="49" fontId="9" fillId="5" borderId="13" xfId="0" applyNumberFormat="1" applyFont="1" applyFill="1" applyBorder="1" applyAlignment="1">
      <alignment horizontal="center" vertical="center" wrapText="1"/>
    </xf>
    <xf numFmtId="49" fontId="19" fillId="13" borderId="13" xfId="0" applyNumberFormat="1" applyFont="1" applyFill="1" applyBorder="1" applyAlignment="1">
      <alignment wrapText="1"/>
    </xf>
    <xf numFmtId="49" fontId="60" fillId="13" borderId="13" xfId="0" applyNumberFormat="1" applyFont="1" applyFill="1" applyBorder="1" applyAlignment="1">
      <alignment horizontal="center" wrapText="1"/>
    </xf>
    <xf numFmtId="49" fontId="63" fillId="13" borderId="13" xfId="0" applyNumberFormat="1" applyFont="1" applyFill="1" applyBorder="1" applyAlignment="1">
      <alignment horizontal="center" vertical="center" wrapText="1"/>
    </xf>
    <xf numFmtId="49" fontId="63" fillId="13" borderId="13" xfId="0" applyNumberFormat="1" applyFont="1" applyFill="1" applyBorder="1" applyAlignment="1">
      <alignment horizontal="center" wrapText="1"/>
    </xf>
    <xf numFmtId="0" fontId="4" fillId="0" borderId="13" xfId="0" applyFont="1" applyBorder="1" applyAlignment="1">
      <alignment wrapText="1"/>
    </xf>
    <xf numFmtId="2" fontId="8" fillId="4" borderId="13" xfId="0" applyNumberFormat="1" applyFont="1" applyFill="1" applyBorder="1" applyAlignment="1">
      <alignment horizontal="center" vertical="center" wrapText="1"/>
    </xf>
    <xf numFmtId="1" fontId="10" fillId="8" borderId="13"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6" fillId="5" borderId="13" xfId="0" applyFont="1" applyFill="1" applyBorder="1" applyAlignment="1">
      <alignment horizontal="center" vertical="center" wrapText="1"/>
    </xf>
    <xf numFmtId="0" fontId="5" fillId="5" borderId="13" xfId="0" applyFont="1" applyFill="1" applyBorder="1" applyAlignment="1">
      <alignment horizontal="center" vertical="center" wrapText="1"/>
    </xf>
    <xf numFmtId="49" fontId="13" fillId="5" borderId="13" xfId="0" applyNumberFormat="1" applyFont="1" applyFill="1" applyBorder="1" applyAlignment="1">
      <alignment horizontal="center" vertical="center" wrapText="1"/>
    </xf>
    <xf numFmtId="0" fontId="8" fillId="7" borderId="13" xfId="0" applyFont="1" applyFill="1" applyBorder="1" applyAlignment="1">
      <alignment horizontal="center" vertical="center" wrapText="1"/>
    </xf>
    <xf numFmtId="0" fontId="63" fillId="7" borderId="13" xfId="0" applyFont="1" applyFill="1" applyBorder="1" applyAlignment="1">
      <alignment horizontal="center" vertical="center" wrapText="1"/>
    </xf>
    <xf numFmtId="0" fontId="10" fillId="0" borderId="13" xfId="0" applyFont="1" applyBorder="1" applyAlignment="1">
      <alignment vertical="center" wrapText="1"/>
    </xf>
    <xf numFmtId="0" fontId="10" fillId="0" borderId="13" xfId="0" applyFont="1" applyBorder="1" applyAlignment="1">
      <alignment horizontal="center" vertical="center" wrapText="1"/>
    </xf>
    <xf numFmtId="0" fontId="10" fillId="8" borderId="13" xfId="0" applyFont="1" applyFill="1" applyBorder="1" applyAlignment="1">
      <alignment horizontal="center" vertical="center" wrapText="1"/>
    </xf>
    <xf numFmtId="0" fontId="63" fillId="12" borderId="13"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0" borderId="13" xfId="0" applyFont="1" applyBorder="1" applyAlignment="1">
      <alignment horizontal="center" vertical="center" wrapText="1"/>
    </xf>
    <xf numFmtId="0" fontId="0" fillId="0" borderId="0" xfId="0" applyFont="1" applyAlignment="1">
      <alignment wrapText="1"/>
    </xf>
    <xf numFmtId="0" fontId="4" fillId="0" borderId="13" xfId="0" applyFont="1" applyBorder="1" applyAlignment="1">
      <alignment horizontal="center" wrapText="1"/>
    </xf>
    <xf numFmtId="49" fontId="66" fillId="0" borderId="0" xfId="0" applyNumberFormat="1" applyFont="1" applyAlignment="1">
      <alignment wrapText="1"/>
    </xf>
    <xf numFmtId="49" fontId="68" fillId="0" borderId="0" xfId="0" applyNumberFormat="1" applyFont="1" applyAlignment="1">
      <alignment horizontal="center" wrapText="1"/>
    </xf>
    <xf numFmtId="0" fontId="25" fillId="0" borderId="0" xfId="0" applyFont="1" applyAlignment="1">
      <alignment horizontal="center" vertical="center" wrapText="1"/>
    </xf>
    <xf numFmtId="9" fontId="25" fillId="0" borderId="0" xfId="0" applyNumberFormat="1" applyFont="1" applyAlignment="1">
      <alignment horizontal="center" vertical="center" wrapText="1"/>
    </xf>
    <xf numFmtId="3" fontId="25" fillId="0" borderId="0" xfId="0" applyNumberFormat="1" applyFont="1" applyAlignment="1">
      <alignment horizontal="center" vertical="center" wrapText="1"/>
    </xf>
    <xf numFmtId="0" fontId="25" fillId="4" borderId="2" xfId="0" applyFont="1" applyFill="1" applyBorder="1" applyAlignment="1">
      <alignment horizontal="center" vertical="center" wrapText="1"/>
    </xf>
    <xf numFmtId="0" fontId="25" fillId="15"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19" borderId="2" xfId="0" applyFont="1" applyFill="1" applyBorder="1" applyAlignment="1">
      <alignment horizontal="center" vertical="center" wrapText="1"/>
    </xf>
    <xf numFmtId="0" fontId="25" fillId="9" borderId="2" xfId="0" applyFont="1" applyFill="1" applyBorder="1" applyAlignment="1">
      <alignment horizontal="center" vertical="center" wrapText="1"/>
    </xf>
    <xf numFmtId="0" fontId="25" fillId="20" borderId="2" xfId="0" applyFont="1" applyFill="1" applyBorder="1" applyAlignment="1">
      <alignment horizontal="center" vertical="center" wrapText="1"/>
    </xf>
    <xf numFmtId="0" fontId="25" fillId="11" borderId="2" xfId="0" applyFont="1" applyFill="1" applyBorder="1" applyAlignment="1">
      <alignment horizontal="center" vertical="center" wrapText="1"/>
    </xf>
    <xf numFmtId="0" fontId="25" fillId="22" borderId="2"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5" fillId="23" borderId="2" xfId="0" applyFont="1" applyFill="1" applyBorder="1" applyAlignment="1">
      <alignment horizontal="center" vertical="center" wrapText="1"/>
    </xf>
    <xf numFmtId="2" fontId="63" fillId="4" borderId="13" xfId="0" applyNumberFormat="1" applyFont="1" applyFill="1" applyBorder="1" applyAlignment="1">
      <alignment horizontal="center" vertical="center" wrapText="1"/>
    </xf>
    <xf numFmtId="0" fontId="63" fillId="14" borderId="13" xfId="0" applyFont="1" applyFill="1" applyBorder="1" applyAlignment="1">
      <alignment horizontal="center" vertical="center" wrapText="1"/>
    </xf>
    <xf numFmtId="49" fontId="63" fillId="14" borderId="13" xfId="0" applyNumberFormat="1" applyFont="1" applyFill="1" applyBorder="1" applyAlignment="1">
      <alignment horizontal="center" vertical="center" wrapText="1"/>
    </xf>
    <xf numFmtId="0" fontId="70" fillId="14" borderId="13" xfId="0" applyFont="1" applyFill="1" applyBorder="1" applyAlignment="1">
      <alignment horizontal="center" vertical="top" wrapText="1"/>
    </xf>
    <xf numFmtId="0" fontId="63" fillId="14" borderId="13" xfId="0" applyFont="1" applyFill="1" applyBorder="1" applyAlignment="1">
      <alignment horizontal="center" wrapText="1"/>
    </xf>
    <xf numFmtId="1" fontId="63" fillId="4" borderId="14" xfId="0" applyNumberFormat="1" applyFont="1" applyFill="1" applyBorder="1" applyAlignment="1">
      <alignment horizontal="center" vertical="center" wrapText="1"/>
    </xf>
    <xf numFmtId="49" fontId="71" fillId="5" borderId="13" xfId="0" applyNumberFormat="1" applyFont="1" applyFill="1" applyBorder="1" applyAlignment="1">
      <alignment horizontal="center" vertical="center" wrapText="1"/>
    </xf>
    <xf numFmtId="1" fontId="63" fillId="4" borderId="13" xfId="0" applyNumberFormat="1" applyFont="1" applyFill="1" applyBorder="1" applyAlignment="1">
      <alignment horizontal="center" vertical="center" wrapText="1"/>
    </xf>
    <xf numFmtId="0" fontId="62" fillId="13" borderId="2" xfId="0" applyFont="1" applyFill="1" applyBorder="1" applyAlignment="1">
      <alignment horizontal="center" vertical="center" wrapText="1"/>
    </xf>
    <xf numFmtId="0" fontId="62" fillId="11" borderId="2" xfId="0" applyFont="1" applyFill="1" applyBorder="1" applyAlignment="1">
      <alignment horizontal="center" vertical="center" wrapText="1"/>
    </xf>
    <xf numFmtId="0" fontId="62" fillId="9" borderId="2" xfId="0" applyFont="1" applyFill="1" applyBorder="1" applyAlignment="1">
      <alignment horizontal="center" vertical="center" wrapText="1"/>
    </xf>
    <xf numFmtId="0" fontId="62" fillId="3" borderId="2" xfId="0" applyFont="1" applyFill="1" applyBorder="1" applyAlignment="1">
      <alignment horizontal="center" vertical="center" wrapText="1"/>
    </xf>
    <xf numFmtId="0" fontId="62" fillId="7" borderId="2" xfId="0" applyFont="1" applyFill="1" applyBorder="1" applyAlignment="1">
      <alignment horizontal="center" vertical="center" wrapText="1"/>
    </xf>
    <xf numFmtId="0" fontId="62" fillId="4" borderId="2" xfId="0" applyFont="1" applyFill="1" applyBorder="1" applyAlignment="1">
      <alignment horizontal="center" vertical="center" wrapText="1"/>
    </xf>
    <xf numFmtId="0" fontId="8" fillId="4" borderId="13" xfId="0" applyFont="1" applyFill="1" applyBorder="1" applyAlignment="1">
      <alignment horizontal="center" vertical="center" wrapText="1"/>
    </xf>
    <xf numFmtId="49" fontId="8" fillId="8" borderId="13" xfId="0" applyNumberFormat="1" applyFont="1" applyFill="1" applyBorder="1" applyAlignment="1">
      <alignment horizontal="center" wrapText="1"/>
    </xf>
    <xf numFmtId="0" fontId="10" fillId="0" borderId="13" xfId="0" applyFont="1" applyBorder="1" applyAlignment="1">
      <alignment horizontal="center" vertical="center" wrapText="1"/>
    </xf>
    <xf numFmtId="0" fontId="10" fillId="0" borderId="13" xfId="0" applyFont="1" applyBorder="1" applyAlignment="1">
      <alignment vertical="center" wrapText="1"/>
    </xf>
    <xf numFmtId="0" fontId="10" fillId="8" borderId="13" xfId="0" applyFont="1" applyFill="1" applyBorder="1" applyAlignment="1">
      <alignment horizontal="center" vertical="center" wrapText="1"/>
    </xf>
    <xf numFmtId="0" fontId="63" fillId="12" borderId="13"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0" fillId="0" borderId="0" xfId="0" applyFont="1" applyAlignment="1">
      <alignment wrapText="1"/>
    </xf>
    <xf numFmtId="0" fontId="10" fillId="8" borderId="13" xfId="0" applyFont="1" applyFill="1" applyBorder="1" applyAlignment="1">
      <alignment horizontal="center" vertical="center" wrapText="1"/>
    </xf>
    <xf numFmtId="0" fontId="72" fillId="0" borderId="13" xfId="2" applyBorder="1" applyAlignment="1">
      <alignment horizontal="center" vertical="center" wrapText="1"/>
    </xf>
    <xf numFmtId="0" fontId="72" fillId="8" borderId="13" xfId="2" applyFill="1" applyBorder="1" applyAlignment="1">
      <alignment horizontal="right" wrapText="1"/>
    </xf>
    <xf numFmtId="1" fontId="10" fillId="4" borderId="13" xfId="0" applyNumberFormat="1" applyFont="1" applyFill="1" applyBorder="1" applyAlignment="1">
      <alignment horizontal="center" vertical="center" wrapText="1"/>
    </xf>
    <xf numFmtId="0" fontId="4" fillId="0" borderId="13" xfId="0" applyFont="1" applyBorder="1" applyAlignment="1">
      <alignment wrapText="1"/>
    </xf>
    <xf numFmtId="49" fontId="8" fillId="8" borderId="14" xfId="0" applyNumberFormat="1" applyFont="1" applyFill="1" applyBorder="1" applyAlignment="1">
      <alignment horizontal="center" wrapText="1"/>
    </xf>
    <xf numFmtId="49" fontId="8" fillId="8" borderId="15" xfId="0" applyNumberFormat="1" applyFont="1" applyFill="1" applyBorder="1" applyAlignment="1">
      <alignment horizontal="center" wrapText="1"/>
    </xf>
    <xf numFmtId="49" fontId="8" fillId="8" borderId="16" xfId="0" applyNumberFormat="1" applyFont="1" applyFill="1" applyBorder="1" applyAlignment="1">
      <alignment horizontal="center" wrapText="1"/>
    </xf>
    <xf numFmtId="0" fontId="63" fillId="4"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2" fontId="8" fillId="4" borderId="13" xfId="0" applyNumberFormat="1" applyFont="1" applyFill="1" applyBorder="1" applyAlignment="1">
      <alignment horizontal="center" vertical="center" wrapText="1"/>
    </xf>
    <xf numFmtId="49" fontId="8" fillId="8" borderId="13" xfId="0" applyNumberFormat="1" applyFont="1" applyFill="1" applyBorder="1" applyAlignment="1">
      <alignment horizontal="center" wrapText="1"/>
    </xf>
    <xf numFmtId="0" fontId="8" fillId="4" borderId="13" xfId="0" applyFont="1" applyFill="1" applyBorder="1" applyAlignment="1">
      <alignment horizontal="right" wrapText="1"/>
    </xf>
    <xf numFmtId="1" fontId="10" fillId="0" borderId="13" xfId="0" applyNumberFormat="1" applyFont="1" applyBorder="1" applyAlignment="1">
      <alignment horizontal="center" vertical="center" wrapText="1"/>
    </xf>
    <xf numFmtId="0" fontId="10" fillId="0" borderId="13" xfId="0" applyFont="1" applyBorder="1" applyAlignment="1">
      <alignment horizontal="left" vertical="top" wrapText="1"/>
    </xf>
    <xf numFmtId="1" fontId="10" fillId="8" borderId="13"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1" fontId="8" fillId="4" borderId="14" xfId="0" applyNumberFormat="1" applyFont="1" applyFill="1" applyBorder="1" applyAlignment="1">
      <alignment horizontal="center" vertical="center" wrapText="1"/>
    </xf>
    <xf numFmtId="1" fontId="8" fillId="4" borderId="16" xfId="0" applyNumberFormat="1" applyFont="1" applyFill="1" applyBorder="1" applyAlignment="1">
      <alignment horizontal="center" vertical="center" wrapText="1"/>
    </xf>
    <xf numFmtId="49" fontId="10" fillId="5" borderId="13" xfId="0" applyNumberFormat="1" applyFont="1" applyFill="1" applyBorder="1" applyAlignment="1">
      <alignment horizontal="center" wrapText="1"/>
    </xf>
    <xf numFmtId="0" fontId="17" fillId="0" borderId="13" xfId="0" applyFont="1" applyBorder="1" applyAlignment="1">
      <alignment horizontal="center" vertical="center" wrapText="1"/>
    </xf>
    <xf numFmtId="1" fontId="5" fillId="5" borderId="13" xfId="0" applyNumberFormat="1" applyFont="1" applyFill="1" applyBorder="1" applyAlignment="1">
      <alignment horizontal="center" vertical="center" wrapText="1"/>
    </xf>
    <xf numFmtId="1" fontId="6" fillId="5" borderId="13" xfId="0" applyNumberFormat="1" applyFont="1" applyFill="1" applyBorder="1" applyAlignment="1">
      <alignment horizontal="center" vertical="center" wrapText="1"/>
    </xf>
    <xf numFmtId="1" fontId="10" fillId="5" borderId="14" xfId="0" applyNumberFormat="1" applyFont="1" applyFill="1" applyBorder="1" applyAlignment="1">
      <alignment horizontal="center" vertical="center" wrapText="1"/>
    </xf>
    <xf numFmtId="1" fontId="10" fillId="5" borderId="16" xfId="0" applyNumberFormat="1" applyFont="1" applyFill="1" applyBorder="1" applyAlignment="1">
      <alignment horizontal="center" vertical="center" wrapText="1"/>
    </xf>
    <xf numFmtId="49" fontId="13" fillId="5" borderId="14" xfId="0" applyNumberFormat="1" applyFont="1" applyFill="1" applyBorder="1" applyAlignment="1">
      <alignment horizontal="center" vertical="center" wrapText="1"/>
    </xf>
    <xf numFmtId="49" fontId="13" fillId="5" borderId="16" xfId="0" applyNumberFormat="1" applyFont="1" applyFill="1" applyBorder="1" applyAlignment="1">
      <alignment horizontal="center" vertical="center" wrapText="1"/>
    </xf>
    <xf numFmtId="2" fontId="63" fillId="4" borderId="14" xfId="0" applyNumberFormat="1" applyFont="1" applyFill="1" applyBorder="1" applyAlignment="1">
      <alignment horizontal="center" vertical="center" wrapText="1"/>
    </xf>
    <xf numFmtId="2" fontId="63" fillId="4" borderId="16" xfId="0" applyNumberFormat="1" applyFont="1" applyFill="1" applyBorder="1" applyAlignment="1">
      <alignment horizontal="center" vertical="center" wrapText="1"/>
    </xf>
    <xf numFmtId="1" fontId="8" fillId="4" borderId="13" xfId="0" applyNumberFormat="1" applyFont="1" applyFill="1" applyBorder="1" applyAlignment="1">
      <alignment horizontal="center" vertical="center" wrapText="1"/>
    </xf>
    <xf numFmtId="0" fontId="15" fillId="0" borderId="13" xfId="0" applyFont="1" applyBorder="1" applyAlignment="1">
      <alignment horizontal="center" vertical="center" wrapText="1"/>
    </xf>
    <xf numFmtId="0" fontId="3" fillId="4" borderId="13"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0" fillId="0" borderId="13" xfId="0" applyFont="1" applyBorder="1" applyAlignment="1">
      <alignment wrapText="1"/>
    </xf>
    <xf numFmtId="49" fontId="13" fillId="5" borderId="13" xfId="0" applyNumberFormat="1" applyFont="1" applyFill="1" applyBorder="1" applyAlignment="1">
      <alignment horizontal="center" vertical="center" wrapText="1"/>
    </xf>
    <xf numFmtId="1" fontId="13" fillId="5" borderId="13" xfId="0" applyNumberFormat="1" applyFont="1" applyFill="1" applyBorder="1" applyAlignment="1">
      <alignment horizontal="center" vertical="center" wrapText="1"/>
    </xf>
    <xf numFmtId="1" fontId="10" fillId="5" borderId="13" xfId="0" applyNumberFormat="1" applyFont="1" applyFill="1" applyBorder="1" applyAlignment="1">
      <alignment horizontal="center" vertical="center" wrapText="1"/>
    </xf>
    <xf numFmtId="49" fontId="13" fillId="5" borderId="15" xfId="0" applyNumberFormat="1" applyFont="1" applyFill="1" applyBorder="1" applyAlignment="1">
      <alignment horizontal="center" vertical="center" wrapText="1"/>
    </xf>
    <xf numFmtId="1" fontId="10" fillId="5" borderId="13" xfId="0" applyNumberFormat="1" applyFont="1" applyFill="1" applyBorder="1" applyAlignment="1">
      <alignment horizontal="center" wrapText="1"/>
    </xf>
    <xf numFmtId="49" fontId="13" fillId="26" borderId="14" xfId="0" applyNumberFormat="1" applyFont="1" applyFill="1" applyBorder="1" applyAlignment="1">
      <alignment horizontal="center" vertical="center" wrapText="1"/>
    </xf>
    <xf numFmtId="49" fontId="13" fillId="26" borderId="15" xfId="0" applyNumberFormat="1" applyFont="1" applyFill="1" applyBorder="1" applyAlignment="1">
      <alignment horizontal="center" vertical="center" wrapText="1"/>
    </xf>
    <xf numFmtId="1" fontId="13" fillId="5" borderId="14" xfId="0" applyNumberFormat="1" applyFont="1" applyFill="1" applyBorder="1" applyAlignment="1">
      <alignment horizontal="center" vertical="center" wrapText="1"/>
    </xf>
    <xf numFmtId="1" fontId="13" fillId="5" borderId="16" xfId="0" applyNumberFormat="1" applyFont="1" applyFill="1" applyBorder="1" applyAlignment="1">
      <alignment horizontal="center" vertical="center" wrapText="1"/>
    </xf>
    <xf numFmtId="0" fontId="4" fillId="0" borderId="14" xfId="0" applyFont="1" applyBorder="1" applyAlignment="1">
      <alignment horizontal="center" wrapText="1"/>
    </xf>
    <xf numFmtId="0" fontId="4" fillId="0" borderId="16" xfId="0" applyFont="1" applyBorder="1" applyAlignment="1">
      <alignment horizontal="center" wrapText="1"/>
    </xf>
    <xf numFmtId="0" fontId="63" fillId="7" borderId="13" xfId="0" applyFont="1" applyFill="1" applyBorder="1" applyAlignment="1">
      <alignment horizontal="center" vertical="center" wrapText="1"/>
    </xf>
    <xf numFmtId="0" fontId="10" fillId="0" borderId="13" xfId="0" applyFont="1" applyBorder="1" applyAlignment="1">
      <alignment vertical="center" wrapText="1"/>
    </xf>
    <xf numFmtId="0" fontId="8" fillId="7" borderId="13" xfId="0" applyFont="1" applyFill="1" applyBorder="1" applyAlignment="1">
      <alignment horizontal="center" vertical="center" wrapText="1"/>
    </xf>
    <xf numFmtId="0" fontId="10" fillId="0" borderId="14" xfId="0" applyFont="1" applyBorder="1" applyAlignment="1">
      <alignment vertical="center" wrapText="1"/>
    </xf>
    <xf numFmtId="0" fontId="10" fillId="0" borderId="16" xfId="0" applyFont="1" applyBorder="1" applyAlignment="1">
      <alignment vertical="center" wrapText="1"/>
    </xf>
    <xf numFmtId="0" fontId="10" fillId="0" borderId="13" xfId="0" applyFont="1" applyBorder="1" applyAlignment="1">
      <alignment horizontal="center" vertical="center" wrapText="1"/>
    </xf>
    <xf numFmtId="0" fontId="63" fillId="7" borderId="17" xfId="0" applyFont="1" applyFill="1" applyBorder="1" applyAlignment="1">
      <alignment horizontal="center" vertical="center" wrapText="1"/>
    </xf>
    <xf numFmtId="0" fontId="63" fillId="7" borderId="18" xfId="0" applyFont="1" applyFill="1" applyBorder="1" applyAlignment="1">
      <alignment horizontal="center" vertical="center" wrapText="1"/>
    </xf>
    <xf numFmtId="0" fontId="63" fillId="7" borderId="19"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63" fillId="3" borderId="1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2" fillId="3" borderId="13" xfId="0" applyFont="1" applyFill="1" applyBorder="1" applyAlignment="1">
      <alignment horizontal="center" vertical="center" wrapText="1"/>
    </xf>
    <xf numFmtId="49" fontId="9" fillId="5" borderId="13" xfId="0" applyNumberFormat="1" applyFont="1" applyFill="1" applyBorder="1" applyAlignment="1">
      <alignment horizontal="center" vertical="center" wrapText="1"/>
    </xf>
    <xf numFmtId="0" fontId="8" fillId="3" borderId="13" xfId="0" applyFont="1" applyFill="1" applyBorder="1" applyAlignment="1">
      <alignment horizontal="right" vertical="center" wrapText="1"/>
    </xf>
    <xf numFmtId="0" fontId="6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1" fontId="10" fillId="9" borderId="13" xfId="0" applyNumberFormat="1" applyFont="1" applyFill="1" applyBorder="1" applyAlignment="1">
      <alignment horizontal="center" vertical="center" wrapText="1"/>
    </xf>
    <xf numFmtId="0" fontId="8" fillId="9" borderId="13" xfId="0" applyFont="1" applyFill="1" applyBorder="1" applyAlignment="1">
      <alignment horizontal="right" wrapText="1"/>
    </xf>
    <xf numFmtId="0" fontId="8" fillId="9" borderId="13" xfId="0" applyFont="1" applyFill="1" applyBorder="1" applyAlignment="1">
      <alignment horizontal="center" vertical="center" wrapText="1"/>
    </xf>
    <xf numFmtId="0" fontId="5" fillId="10" borderId="13" xfId="0" applyFont="1" applyFill="1" applyBorder="1" applyAlignment="1">
      <alignment horizontal="center" vertical="center" wrapText="1"/>
    </xf>
    <xf numFmtId="1" fontId="5" fillId="10" borderId="13" xfId="0" applyNumberFormat="1" applyFont="1" applyFill="1" applyBorder="1" applyAlignment="1">
      <alignment horizontal="center" vertical="center" wrapText="1"/>
    </xf>
    <xf numFmtId="1" fontId="69" fillId="11" borderId="17" xfId="0" applyNumberFormat="1" applyFont="1" applyFill="1" applyBorder="1" applyAlignment="1">
      <alignment horizontal="center" vertical="center" wrapText="1"/>
    </xf>
    <xf numFmtId="1" fontId="69" fillId="11" borderId="18" xfId="0" applyNumberFormat="1" applyFont="1" applyFill="1" applyBorder="1" applyAlignment="1">
      <alignment horizontal="center" vertical="center" wrapText="1"/>
    </xf>
    <xf numFmtId="1" fontId="69" fillId="11" borderId="19" xfId="0" applyNumberFormat="1" applyFont="1" applyFill="1" applyBorder="1" applyAlignment="1">
      <alignment horizontal="center" vertical="center" wrapText="1"/>
    </xf>
    <xf numFmtId="0" fontId="63" fillId="12" borderId="14" xfId="0" applyFont="1" applyFill="1" applyBorder="1" applyAlignment="1">
      <alignment horizontal="center" vertical="center" wrapText="1"/>
    </xf>
    <xf numFmtId="0" fontId="63" fillId="12" borderId="16" xfId="0" applyFont="1" applyFill="1" applyBorder="1" applyAlignment="1">
      <alignment horizontal="center" vertical="center" wrapText="1"/>
    </xf>
    <xf numFmtId="0" fontId="21" fillId="0" borderId="13" xfId="0" applyFont="1" applyBorder="1" applyAlignment="1">
      <alignment horizontal="center" vertical="center" wrapText="1"/>
    </xf>
    <xf numFmtId="1" fontId="22" fillId="11" borderId="17" xfId="0" applyNumberFormat="1" applyFont="1" applyFill="1" applyBorder="1" applyAlignment="1">
      <alignment horizontal="center" vertical="center" wrapText="1"/>
    </xf>
    <xf numFmtId="1" fontId="22" fillId="11" borderId="18" xfId="0" applyNumberFormat="1" applyFont="1" applyFill="1" applyBorder="1" applyAlignment="1">
      <alignment horizontal="center" vertical="center" wrapText="1"/>
    </xf>
    <xf numFmtId="1" fontId="22" fillId="11" borderId="13" xfId="0" applyNumberFormat="1" applyFont="1" applyFill="1" applyBorder="1" applyAlignment="1">
      <alignment horizontal="center" vertical="center" wrapText="1"/>
    </xf>
    <xf numFmtId="0" fontId="63" fillId="12" borderId="13"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4" fillId="25" borderId="13" xfId="0" applyFont="1" applyFill="1" applyBorder="1" applyAlignment="1">
      <alignment wrapText="1"/>
    </xf>
    <xf numFmtId="0" fontId="21" fillId="8" borderId="13" xfId="0" applyFont="1" applyFill="1" applyBorder="1" applyAlignment="1">
      <alignment horizontal="center" vertical="center" wrapText="1"/>
    </xf>
    <xf numFmtId="0" fontId="8" fillId="11" borderId="13" xfId="0" applyFont="1" applyFill="1" applyBorder="1" applyAlignment="1">
      <alignment horizontal="right" wrapText="1"/>
    </xf>
    <xf numFmtId="0" fontId="72" fillId="8" borderId="13" xfId="2" applyFill="1" applyBorder="1" applyAlignment="1">
      <alignment horizontal="center" vertical="center" wrapText="1"/>
    </xf>
    <xf numFmtId="0" fontId="8" fillId="8" borderId="20"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63" fillId="12" borderId="15"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1" fontId="22" fillId="11" borderId="19" xfId="0" applyNumberFormat="1" applyFont="1" applyFill="1" applyBorder="1" applyAlignment="1">
      <alignment horizontal="center" vertical="center" wrapText="1"/>
    </xf>
    <xf numFmtId="0" fontId="8" fillId="11" borderId="13" xfId="0" applyFont="1" applyFill="1" applyBorder="1" applyAlignment="1">
      <alignment horizontal="center" vertical="center" wrapText="1"/>
    </xf>
    <xf numFmtId="0" fontId="4" fillId="0" borderId="13" xfId="0" applyFont="1" applyBorder="1" applyAlignment="1">
      <alignment vertical="center" wrapText="1"/>
    </xf>
    <xf numFmtId="49" fontId="61" fillId="5" borderId="13" xfId="0" applyNumberFormat="1" applyFont="1" applyFill="1" applyBorder="1" applyAlignment="1">
      <alignment horizontal="center" vertical="center" wrapText="1"/>
    </xf>
    <xf numFmtId="49" fontId="67" fillId="0" borderId="13" xfId="0" applyNumberFormat="1" applyFont="1" applyBorder="1" applyAlignment="1">
      <alignment wrapText="1"/>
    </xf>
    <xf numFmtId="1" fontId="10" fillId="13" borderId="13" xfId="0" applyNumberFormat="1" applyFont="1" applyFill="1" applyBorder="1" applyAlignment="1">
      <alignment horizontal="center" vertical="center" wrapText="1"/>
    </xf>
    <xf numFmtId="0" fontId="63" fillId="14" borderId="13" xfId="0" applyFont="1" applyFill="1" applyBorder="1" applyAlignment="1">
      <alignment horizontal="center" vertical="center" wrapText="1"/>
    </xf>
    <xf numFmtId="0" fontId="8" fillId="14" borderId="13" xfId="0" applyFont="1" applyFill="1" applyBorder="1" applyAlignment="1">
      <alignment horizontal="center" vertical="center" wrapText="1"/>
    </xf>
    <xf numFmtId="1" fontId="8" fillId="0" borderId="13" xfId="0" applyNumberFormat="1" applyFont="1" applyBorder="1" applyAlignment="1">
      <alignment horizontal="center" vertical="center" wrapText="1"/>
    </xf>
    <xf numFmtId="0" fontId="8" fillId="13" borderId="13" xfId="0" applyFont="1" applyFill="1" applyBorder="1" applyAlignment="1">
      <alignment horizontal="center" vertical="center" wrapText="1"/>
    </xf>
    <xf numFmtId="0" fontId="51" fillId="0" borderId="0" xfId="0" applyFont="1" applyAlignment="1">
      <alignment horizontal="center" vertical="top" wrapText="1"/>
    </xf>
    <xf numFmtId="0" fontId="0" fillId="0" borderId="0" xfId="0" applyFont="1" applyAlignment="1">
      <alignment wrapText="1"/>
    </xf>
    <xf numFmtId="0" fontId="8" fillId="13" borderId="13" xfId="0" applyFont="1" applyFill="1" applyBorder="1" applyAlignment="1">
      <alignment horizontal="right" vertical="center" wrapText="1"/>
    </xf>
    <xf numFmtId="0" fontId="2" fillId="13" borderId="13" xfId="0" applyFont="1" applyFill="1" applyBorder="1" applyAlignment="1">
      <alignment horizontal="center" vertical="center" wrapText="1"/>
    </xf>
    <xf numFmtId="49" fontId="63" fillId="13" borderId="13" xfId="0" applyNumberFormat="1" applyFont="1" applyFill="1" applyBorder="1" applyAlignment="1">
      <alignment horizontal="center" vertical="center" wrapText="1"/>
    </xf>
    <xf numFmtId="49" fontId="4" fillId="0" borderId="13" xfId="0" applyNumberFormat="1" applyFont="1" applyBorder="1" applyAlignment="1">
      <alignment wrapText="1"/>
    </xf>
    <xf numFmtId="0" fontId="67" fillId="0" borderId="13" xfId="0" applyFont="1" applyBorder="1" applyAlignment="1">
      <alignment wrapText="1"/>
    </xf>
    <xf numFmtId="1" fontId="24" fillId="13" borderId="13" xfId="0" applyNumberFormat="1" applyFont="1" applyFill="1" applyBorder="1" applyAlignment="1">
      <alignment horizontal="center" vertical="center" wrapText="1"/>
    </xf>
    <xf numFmtId="3" fontId="26" fillId="23" borderId="7" xfId="0" applyNumberFormat="1" applyFont="1" applyFill="1" applyBorder="1" applyAlignment="1">
      <alignment horizontal="center" vertical="center" wrapText="1"/>
    </xf>
    <xf numFmtId="3" fontId="26" fillId="23" borderId="11" xfId="0" applyNumberFormat="1" applyFont="1" applyFill="1" applyBorder="1" applyAlignment="1">
      <alignment horizontal="center" vertical="center" wrapText="1"/>
    </xf>
    <xf numFmtId="3" fontId="26" fillId="23" borderId="8" xfId="0" applyNumberFormat="1" applyFont="1" applyFill="1" applyBorder="1" applyAlignment="1">
      <alignment horizontal="center" vertical="center" wrapText="1"/>
    </xf>
    <xf numFmtId="9" fontId="26" fillId="23" borderId="7" xfId="0" applyNumberFormat="1" applyFont="1" applyFill="1" applyBorder="1" applyAlignment="1">
      <alignment horizontal="center" vertical="center" wrapText="1"/>
    </xf>
    <xf numFmtId="9" fontId="26" fillId="23" borderId="11" xfId="0" applyNumberFormat="1" applyFont="1" applyFill="1" applyBorder="1" applyAlignment="1">
      <alignment horizontal="center" vertical="center" wrapText="1"/>
    </xf>
    <xf numFmtId="9" fontId="26" fillId="23" borderId="8" xfId="0" applyNumberFormat="1" applyFont="1" applyFill="1" applyBorder="1" applyAlignment="1">
      <alignment horizontal="center" vertical="center" wrapText="1"/>
    </xf>
    <xf numFmtId="0" fontId="6" fillId="5" borderId="3" xfId="0" applyFont="1" applyFill="1" applyBorder="1" applyAlignment="1">
      <alignment horizontal="right" vertical="center" wrapText="1"/>
    </xf>
    <xf numFmtId="0" fontId="4" fillId="0" borderId="4" xfId="0" applyFont="1" applyBorder="1" applyAlignment="1">
      <alignment wrapText="1"/>
    </xf>
    <xf numFmtId="0" fontId="4" fillId="0" borderId="12" xfId="0" applyFont="1" applyBorder="1" applyAlignment="1">
      <alignment wrapText="1"/>
    </xf>
    <xf numFmtId="3" fontId="26" fillId="20" borderId="7" xfId="0" applyNumberFormat="1" applyFont="1" applyFill="1" applyBorder="1" applyAlignment="1">
      <alignment horizontal="center" vertical="center" wrapText="1"/>
    </xf>
    <xf numFmtId="3" fontId="26" fillId="20" borderId="8" xfId="0" applyNumberFormat="1" applyFont="1" applyFill="1" applyBorder="1" applyAlignment="1">
      <alignment horizontal="center" vertical="center" wrapText="1"/>
    </xf>
    <xf numFmtId="9" fontId="26" fillId="20" borderId="7" xfId="0" applyNumberFormat="1" applyFont="1" applyFill="1" applyBorder="1" applyAlignment="1">
      <alignment horizontal="center" vertical="center" wrapText="1"/>
    </xf>
    <xf numFmtId="9" fontId="26" fillId="20" borderId="8" xfId="0" applyNumberFormat="1" applyFont="1" applyFill="1" applyBorder="1" applyAlignment="1">
      <alignment horizontal="center" vertical="center" wrapText="1"/>
    </xf>
    <xf numFmtId="0" fontId="26" fillId="22" borderId="7" xfId="0" applyFont="1" applyFill="1" applyBorder="1" applyAlignment="1">
      <alignment horizontal="center" vertical="center" wrapText="1"/>
    </xf>
    <xf numFmtId="0" fontId="26" fillId="22" borderId="11" xfId="0" applyFont="1" applyFill="1" applyBorder="1" applyAlignment="1">
      <alignment horizontal="center" vertical="center" wrapText="1"/>
    </xf>
    <xf numFmtId="9" fontId="26" fillId="22" borderId="7" xfId="1" applyFont="1" applyFill="1" applyBorder="1" applyAlignment="1">
      <alignment horizontal="center" vertical="center" wrapText="1"/>
    </xf>
    <xf numFmtId="9" fontId="26" fillId="22" borderId="11" xfId="1" applyFont="1" applyFill="1" applyBorder="1" applyAlignment="1">
      <alignment horizontal="center" vertical="center" wrapText="1"/>
    </xf>
    <xf numFmtId="0" fontId="26" fillId="23" borderId="7" xfId="0" applyFont="1" applyFill="1" applyBorder="1" applyAlignment="1">
      <alignment horizontal="center" vertical="center" wrapText="1"/>
    </xf>
    <xf numFmtId="0" fontId="26" fillId="23" borderId="11" xfId="0" applyFont="1" applyFill="1" applyBorder="1" applyAlignment="1">
      <alignment horizontal="center" vertical="center" wrapText="1"/>
    </xf>
    <xf numFmtId="0" fontId="26" fillId="23" borderId="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11" xfId="0" applyFont="1" applyFill="1" applyBorder="1" applyAlignment="1">
      <alignment horizontal="center" vertical="center" wrapText="1"/>
    </xf>
    <xf numFmtId="0" fontId="26" fillId="15" borderId="8" xfId="0" applyFont="1" applyFill="1" applyBorder="1" applyAlignment="1">
      <alignment horizontal="center" vertical="center" wrapText="1"/>
    </xf>
    <xf numFmtId="9" fontId="26" fillId="15" borderId="7" xfId="0" applyNumberFormat="1" applyFont="1" applyFill="1" applyBorder="1" applyAlignment="1">
      <alignment horizontal="center" vertical="center" wrapText="1"/>
    </xf>
    <xf numFmtId="9" fontId="26" fillId="15" borderId="11" xfId="0" applyNumberFormat="1" applyFont="1" applyFill="1" applyBorder="1" applyAlignment="1">
      <alignment horizontal="center" vertical="center" wrapText="1"/>
    </xf>
    <xf numFmtId="9" fontId="26" fillId="15" borderId="8" xfId="0" applyNumberFormat="1" applyFont="1" applyFill="1" applyBorder="1" applyAlignment="1">
      <alignment horizontal="center" vertical="center" wrapText="1"/>
    </xf>
    <xf numFmtId="3" fontId="26" fillId="19" borderId="6" xfId="0" applyNumberFormat="1" applyFont="1" applyFill="1" applyBorder="1" applyAlignment="1">
      <alignment horizontal="center" vertical="center" wrapText="1"/>
    </xf>
    <xf numFmtId="0" fontId="4" fillId="0" borderId="5"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wrapText="1"/>
    </xf>
    <xf numFmtId="9" fontId="26" fillId="19" borderId="6" xfId="0" applyNumberFormat="1" applyFont="1" applyFill="1" applyBorder="1" applyAlignment="1">
      <alignment horizontal="center" vertical="center" wrapText="1"/>
    </xf>
    <xf numFmtId="0" fontId="26" fillId="6" borderId="6" xfId="0" applyFont="1" applyFill="1" applyBorder="1" applyAlignment="1">
      <alignment horizontal="center" vertical="center" wrapText="1"/>
    </xf>
    <xf numFmtId="3" fontId="26" fillId="6" borderId="6" xfId="0" applyNumberFormat="1" applyFont="1" applyFill="1" applyBorder="1" applyAlignment="1">
      <alignment horizontal="center" vertical="center" wrapText="1"/>
    </xf>
    <xf numFmtId="9" fontId="26" fillId="6" borderId="6" xfId="0" applyNumberFormat="1" applyFont="1" applyFill="1" applyBorder="1" applyAlignment="1">
      <alignment horizontal="center" vertical="center" wrapText="1"/>
    </xf>
    <xf numFmtId="0" fontId="26" fillId="19" borderId="6" xfId="0" applyFont="1" applyFill="1" applyBorder="1" applyAlignment="1">
      <alignment horizontal="center" vertical="center" wrapText="1"/>
    </xf>
    <xf numFmtId="0" fontId="72" fillId="0" borderId="13" xfId="2" applyBorder="1" applyAlignment="1">
      <alignment wrapText="1"/>
    </xf>
  </cellXfs>
  <cellStyles count="3">
    <cellStyle name="Гиперссылка" xfId="2" builtinId="8"/>
    <cellStyle name="Обычный" xfId="0" builtinId="0"/>
    <cellStyle name="Процентный" xfId="1" builtinId="5"/>
  </cellStyles>
  <dxfs count="116">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ont>
        <color rgb="FF000000"/>
      </font>
      <fill>
        <patternFill patternType="solid">
          <fgColor rgb="FFFF0000"/>
          <bgColor rgb="FFFF0000"/>
        </patternFill>
      </fill>
    </dxf>
    <dxf>
      <fill>
        <patternFill patternType="solid">
          <fgColor rgb="FF1DAA1D"/>
          <bgColor rgb="FF1DAA1D"/>
        </patternFill>
      </fill>
    </dxf>
    <dxf>
      <font>
        <color rgb="FF000000"/>
      </font>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ont>
        <color rgb="FF000000"/>
      </font>
      <fill>
        <patternFill patternType="solid">
          <fgColor rgb="FFFF0000"/>
          <bgColor rgb="FFFF0000"/>
        </patternFill>
      </fill>
    </dxf>
    <dxf>
      <fill>
        <patternFill patternType="solid">
          <fgColor rgb="FF1DAA1D"/>
          <bgColor rgb="FF1DAA1D"/>
        </patternFill>
      </fill>
    </dxf>
    <dxf>
      <font>
        <color rgb="FF000000"/>
      </font>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ill>
        <patternFill patternType="solid">
          <fgColor rgb="FFFF0000"/>
          <bgColor rgb="FFFF0000"/>
        </patternFill>
      </fill>
    </dxf>
    <dxf>
      <fill>
        <patternFill patternType="solid">
          <fgColor rgb="FF1DAA1D"/>
          <bgColor rgb="FF1DAA1D"/>
        </patternFill>
      </fill>
    </dxf>
    <dxf>
      <font>
        <color rgb="FF000000"/>
      </font>
      <fill>
        <patternFill patternType="solid">
          <fgColor rgb="FFFF0000"/>
          <bgColor rgb="FFFF0000"/>
        </patternFill>
      </fill>
    </dxf>
    <dxf>
      <fill>
        <patternFill patternType="solid">
          <fgColor rgb="FF1DAA1D"/>
          <bgColor rgb="FF1DAA1D"/>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CC0000"/>
          <bgColor rgb="FFCC0000"/>
        </patternFill>
      </fill>
    </dxf>
    <dxf>
      <fill>
        <patternFill patternType="solid">
          <fgColor rgb="FF990000"/>
          <bgColor rgb="FF990000"/>
        </patternFill>
      </fill>
    </dxf>
    <dxf>
      <fill>
        <patternFill patternType="solid">
          <fgColor rgb="FF990000"/>
          <bgColor rgb="FF990000"/>
        </patternFill>
      </fill>
    </dxf>
    <dxf>
      <fill>
        <patternFill patternType="solid">
          <fgColor rgb="FF9900FF"/>
          <bgColor rgb="FF9900FF"/>
        </patternFill>
      </fill>
    </dxf>
    <dxf>
      <fill>
        <patternFill patternType="solid">
          <fgColor rgb="FF9900FF"/>
          <bgColor rgb="FF9900FF"/>
        </patternFill>
      </fill>
    </dxf>
    <dxf>
      <fill>
        <patternFill patternType="solid">
          <fgColor rgb="FF9900FF"/>
          <bgColor rgb="FF9900FF"/>
        </patternFill>
      </fill>
    </dxf>
    <dxf>
      <fill>
        <patternFill patternType="solid">
          <fgColor rgb="FF9900FF"/>
          <bgColor rgb="FF9900FF"/>
        </patternFill>
      </fill>
    </dxf>
    <dxf>
      <fill>
        <patternFill patternType="solid">
          <fgColor rgb="FF9900FF"/>
          <bgColor rgb="FF9900FF"/>
        </patternFill>
      </fill>
    </dxf>
    <dxf>
      <fill>
        <patternFill patternType="solid">
          <fgColor rgb="FF9900FF"/>
          <bgColor rgb="FF9900FF"/>
        </patternFill>
      </fill>
    </dxf>
    <dxf>
      <fill>
        <patternFill patternType="solid">
          <fgColor rgb="FF9900FF"/>
          <bgColor rgb="FF9900FF"/>
        </patternFill>
      </fill>
    </dxf>
    <dxf>
      <fill>
        <patternFill patternType="solid">
          <fgColor rgb="FF990000"/>
          <bgColor rgb="FF990000"/>
        </patternFill>
      </fill>
    </dxf>
    <dxf>
      <fill>
        <patternFill patternType="solid">
          <fgColor rgb="FFFF0000"/>
          <bgColor rgb="FFFF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FF0000"/>
          <bgColor rgb="FFFF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FF0000"/>
          <bgColor rgb="FFFF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990000"/>
          <bgColor rgb="FF990000"/>
        </patternFill>
      </fill>
    </dxf>
    <dxf>
      <fill>
        <patternFill patternType="solid">
          <fgColor rgb="FFFF0000"/>
          <bgColor rgb="FFFF0000"/>
        </patternFill>
      </fill>
    </dxf>
    <dxf>
      <fill>
        <patternFill patternType="solid">
          <fgColor rgb="FF990000"/>
          <bgColor rgb="FF990000"/>
        </patternFill>
      </fill>
    </dxf>
    <dxf>
      <fill>
        <patternFill patternType="solid">
          <fgColor rgb="FF990000"/>
          <bgColor rgb="FF99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Павел Летов" id="{2C777927-8275-4B4B-875A-51F00C9933D0}" userId="3eb4a40c229c97fc"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6" dT="2021-03-18T11:45:41.10" personId="{2C777927-8275-4B4B-875A-51F00C9933D0}" id="{536BBABA-9172-420A-AC8F-4F11A2E878E3}">
    <text>Засчитывается при прикреплении в подтверждение факта направления предложений о внесении поправок в нормативные правовые акты субъектов Российской Федерации или создании новых нормативных правовых актов субъектов Российской Федерации не ранее двух лет со дня формирования нового состава молодежного правительства субъекта Российской Федерации.
Не учитываются нормативные правовые акты исполнительных органов государственной власти субъектов Российской Федерации за исключением высших исполнительных органов государственной власти субъектов Российской Федерации и глав субъектов Российской Федерации</text>
  </threadedComment>
  <threadedComment ref="C32" dT="2021-03-18T11:56:06.40" personId="{2C777927-8275-4B4B-875A-51F00C9933D0}" id="{54EC186E-0B1D-455B-832C-E261844D5B14}">
    <text>Засчитывается при участии в заседании молодежных правительств субъектов Российской Федерации представителей органов власти не ниже заместителя руководителя органа власти.
В данном пункте засчитываются только заседания молодежных правительсты (не рабочие встречи, совещания, заседания рабочих групп и т.п.)</text>
  </threadedComment>
  <threadedComment ref="C43" dT="2021-03-18T11:56:45.48" personId="{2C777927-8275-4B4B-875A-51F00C9933D0}" id="{F759D0EC-4D94-47AC-95EB-29CA752D2460}">
    <text>Засчитывается при участии в заседании молодежных правительств субъектов Российской Федерации представителей органов власти не ниже заместителя руководителя органа власти.
В данном пункте засчитываются рабочие встречи, совещания, заседания рабочих групп и т.п. (не заседания молодежных правительств)</text>
  </threadedComment>
  <threadedComment ref="C54" dT="2021-03-18T11:59:37.27" personId="{2C777927-8275-4B4B-875A-51F00C9933D0}" id="{5C71AD85-7C08-432F-BF50-0978B8963E29}">
    <text>В качестве подтверждения можно использовать исходящие письма в адрес органов власти любых уровней о проведении социологических исследований и их результатах</text>
  </threadedComment>
  <threadedComment ref="C65" dT="2021-03-18T12:07:15.57" personId="{2C777927-8275-4B4B-875A-51F00C9933D0}" id="{1497B7A9-DA94-4FB8-B627-C669EE255C9E}">
    <text>Засчитывается при наличии соответствующего нормативного правового акта</text>
  </threadedComment>
</ThreadedComments>
</file>

<file path=xl/threadedComments/threadedComment2.xml><?xml version="1.0" encoding="utf-8"?>
<ThreadedComments xmlns="http://schemas.microsoft.com/office/spreadsheetml/2018/threadedcomments" xmlns:x="http://schemas.openxmlformats.org/spreadsheetml/2006/main">
  <threadedComment ref="C5" dT="2021-03-18T12:17:43.68" personId="{2C777927-8275-4B4B-875A-51F00C9933D0}" id="{E269B34C-9CF6-41C7-83DC-805AFE754ABB}">
    <text>Засчитывается при согласовании участия в мероприятии представителей Ассоциации молодежных правительств Российской Федерации или организацию партнерства с Ассоциацией молодежных правительств Российской Федерации при организации мероприятия</text>
  </threadedComment>
  <threadedComment ref="C54" dT="2021-03-18T12:16:29.60" personId="{2C777927-8275-4B4B-875A-51F00C9933D0}" id="{77F5CF07-0F06-4AC1-97DB-8C63F1715239}">
    <text>Заполняется молодежным правительством, но проверяется координатором по федеральному округу</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vk.com/wall-185917965_349"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hyperlink" Target="https://vk.com/mol.prav10" TargetMode="External"/><Relationship Id="rId3" Type="http://schemas.openxmlformats.org/officeDocument/2006/relationships/hyperlink" Target="https://vk.com/yulegorova?w=wall-202923952_198" TargetMode="External"/><Relationship Id="rId7" Type="http://schemas.openxmlformats.org/officeDocument/2006/relationships/hyperlink" Target="https://vk.com/mol.prav10" TargetMode="External"/><Relationship Id="rId2" Type="http://schemas.openxmlformats.org/officeDocument/2006/relationships/hyperlink" Target="https://vk.com/yulegorova?w=wall-73575662_6136" TargetMode="External"/><Relationship Id="rId1" Type="http://schemas.openxmlformats.org/officeDocument/2006/relationships/hyperlink" Target="https://vk.com/wall-55921272_3753" TargetMode="External"/><Relationship Id="rId6" Type="http://schemas.openxmlformats.org/officeDocument/2006/relationships/hyperlink" Target="https://vk.com/mol.prav10" TargetMode="External"/><Relationship Id="rId5" Type="http://schemas.openxmlformats.org/officeDocument/2006/relationships/hyperlink" Target="https://vk.com/mol.prav10" TargetMode="External"/><Relationship Id="rId10" Type="http://schemas.openxmlformats.org/officeDocument/2006/relationships/hyperlink" Target="https://vk.com/mol.prav10" TargetMode="External"/><Relationship Id="rId4" Type="http://schemas.openxmlformats.org/officeDocument/2006/relationships/hyperlink" Target="https://vk.com/mediavrptz?w=wall-185027168_2228" TargetMode="External"/><Relationship Id="rId9" Type="http://schemas.openxmlformats.org/officeDocument/2006/relationships/hyperlink" Target="https://vk.com/mol.prav10" TargetMode="External"/></Relationships>
</file>

<file path=xl/worksheets/sheet1.xml><?xml version="1.0" encoding="utf-8"?>
<worksheet xmlns="http://schemas.openxmlformats.org/spreadsheetml/2006/main" xmlns:r="http://schemas.openxmlformats.org/officeDocument/2006/relationships">
  <sheetPr>
    <tabColor rgb="FF38761D"/>
    <outlinePr summaryBelow="0" summaryRight="0"/>
    <pageSetUpPr fitToPage="1"/>
  </sheetPr>
  <dimension ref="A1:AC1006"/>
  <sheetViews>
    <sheetView topLeftCell="A20" zoomScale="60" zoomScaleNormal="60" workbookViewId="0">
      <selection activeCell="O23" sqref="O23"/>
    </sheetView>
  </sheetViews>
  <sheetFormatPr defaultColWidth="14.44140625" defaultRowHeight="15" customHeight="1"/>
  <cols>
    <col min="1" max="1" width="3" style="3" customWidth="1"/>
    <col min="2" max="2" width="10.109375" style="3" customWidth="1"/>
    <col min="3" max="3" width="57.33203125" style="3" customWidth="1"/>
    <col min="4" max="4" width="29.5546875" style="3" customWidth="1"/>
    <col min="5" max="5" width="7.6640625" style="3" customWidth="1"/>
    <col min="6" max="7" width="6.44140625" style="3" customWidth="1"/>
    <col min="8" max="8" width="8" style="3" customWidth="1"/>
    <col min="9" max="9" width="9.33203125" style="3" customWidth="1"/>
    <col min="10" max="10" width="21.5546875" style="273" customWidth="1"/>
    <col min="11" max="13" width="21.6640625" style="3" customWidth="1"/>
    <col min="14" max="14" width="4.6640625" style="3" customWidth="1"/>
    <col min="15" max="15" width="5" style="3" customWidth="1"/>
    <col min="16" max="16" width="6.44140625" style="3" customWidth="1"/>
    <col min="17" max="18" width="5.33203125" style="3" customWidth="1"/>
    <col min="19" max="19" width="5.44140625" style="3" customWidth="1"/>
    <col min="20" max="20" width="38.33203125" style="3" customWidth="1"/>
    <col min="21" max="21" width="33.5546875" style="3" customWidth="1"/>
    <col min="22" max="22" width="37.44140625" style="233" customWidth="1"/>
    <col min="23" max="23" width="14.21875" style="3" customWidth="1"/>
    <col min="24" max="24" width="14.21875" style="233" customWidth="1"/>
    <col min="25" max="25" width="14.21875" style="3" customWidth="1"/>
    <col min="26" max="26" width="20.6640625" style="3" customWidth="1"/>
    <col min="27" max="27" width="15.44140625" style="3" customWidth="1"/>
    <col min="28" max="29" width="22.109375" style="3" customWidth="1"/>
    <col min="30" max="39" width="7.5546875" style="3" customWidth="1"/>
    <col min="40" max="16384" width="14.44140625" style="3"/>
  </cols>
  <sheetData>
    <row r="1" spans="1:29" ht="14.25" customHeight="1">
      <c r="A1" s="3" t="s">
        <v>0</v>
      </c>
    </row>
    <row r="2" spans="1:29" ht="28.2" customHeight="1">
      <c r="B2" s="305" t="s">
        <v>604</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row>
    <row r="3" spans="1:29" ht="20.399999999999999">
      <c r="B3" s="306" t="s">
        <v>1</v>
      </c>
      <c r="C3" s="307" t="s">
        <v>3</v>
      </c>
      <c r="D3" s="307" t="s">
        <v>5</v>
      </c>
      <c r="E3" s="307" t="s">
        <v>8</v>
      </c>
      <c r="F3" s="278"/>
      <c r="G3" s="278"/>
      <c r="H3" s="278"/>
      <c r="I3" s="278"/>
      <c r="J3" s="278"/>
      <c r="K3" s="278"/>
      <c r="L3" s="278"/>
      <c r="M3" s="278"/>
      <c r="N3" s="307"/>
      <c r="O3" s="278"/>
      <c r="P3" s="278"/>
      <c r="Q3" s="278"/>
      <c r="R3" s="278"/>
      <c r="S3" s="278"/>
      <c r="T3" s="307"/>
      <c r="U3" s="278"/>
      <c r="V3" s="278"/>
      <c r="W3" s="278"/>
      <c r="X3" s="278"/>
      <c r="Y3" s="278"/>
      <c r="Z3" s="4"/>
      <c r="AA3" s="4"/>
      <c r="AB3" s="307" t="s">
        <v>14</v>
      </c>
      <c r="AC3" s="307" t="s">
        <v>15</v>
      </c>
    </row>
    <row r="4" spans="1:29" ht="20.399999999999999">
      <c r="B4" s="278"/>
      <c r="C4" s="278"/>
      <c r="D4" s="278"/>
      <c r="E4" s="278"/>
      <c r="F4" s="308"/>
      <c r="G4" s="308"/>
      <c r="H4" s="308"/>
      <c r="I4" s="308"/>
      <c r="J4" s="308"/>
      <c r="K4" s="308"/>
      <c r="L4" s="308"/>
      <c r="M4" s="278"/>
      <c r="N4" s="307" t="s">
        <v>17</v>
      </c>
      <c r="O4" s="278"/>
      <c r="P4" s="278"/>
      <c r="Q4" s="278"/>
      <c r="R4" s="278"/>
      <c r="S4" s="278"/>
      <c r="T4" s="307"/>
      <c r="U4" s="278"/>
      <c r="V4" s="278"/>
      <c r="W4" s="278"/>
      <c r="X4" s="278"/>
      <c r="Y4" s="278"/>
      <c r="Z4" s="4"/>
      <c r="AA4" s="4"/>
      <c r="AB4" s="278"/>
      <c r="AC4" s="278"/>
    </row>
    <row r="5" spans="1:29" ht="20.399999999999999">
      <c r="B5" s="278"/>
      <c r="C5" s="278"/>
      <c r="D5" s="278"/>
      <c r="E5" s="278"/>
      <c r="F5" s="308"/>
      <c r="G5" s="308"/>
      <c r="H5" s="308"/>
      <c r="I5" s="308"/>
      <c r="J5" s="308"/>
      <c r="K5" s="308"/>
      <c r="L5" s="308"/>
      <c r="M5" s="278"/>
      <c r="N5" s="307"/>
      <c r="O5" s="278"/>
      <c r="P5" s="278"/>
      <c r="Q5" s="278"/>
      <c r="R5" s="278"/>
      <c r="S5" s="278"/>
      <c r="T5" s="307"/>
      <c r="U5" s="278"/>
      <c r="V5" s="278"/>
      <c r="W5" s="278"/>
      <c r="X5" s="278"/>
      <c r="Y5" s="278"/>
      <c r="Z5" s="4"/>
      <c r="AA5" s="4"/>
      <c r="AB5" s="278"/>
      <c r="AC5" s="278"/>
    </row>
    <row r="6" spans="1:29" ht="20.399999999999999" hidden="1">
      <c r="B6" s="278"/>
      <c r="C6" s="278"/>
      <c r="D6" s="4"/>
      <c r="E6" s="278"/>
      <c r="F6" s="278"/>
      <c r="G6" s="278"/>
      <c r="H6" s="278"/>
      <c r="I6" s="278"/>
      <c r="J6" s="278"/>
      <c r="K6" s="278"/>
      <c r="L6" s="278"/>
      <c r="M6" s="278"/>
      <c r="N6" s="4"/>
      <c r="O6" s="4"/>
      <c r="P6" s="4"/>
      <c r="Q6" s="4"/>
      <c r="R6" s="4"/>
      <c r="S6" s="4"/>
      <c r="T6" s="4"/>
      <c r="U6" s="4"/>
      <c r="V6" s="222"/>
      <c r="W6" s="4"/>
      <c r="X6" s="222"/>
      <c r="Y6" s="4"/>
      <c r="Z6" s="4"/>
      <c r="AA6" s="4"/>
      <c r="AB6" s="278"/>
      <c r="AC6" s="278"/>
    </row>
    <row r="7" spans="1:29" ht="117.6" customHeight="1">
      <c r="B7" s="5" t="s">
        <v>253</v>
      </c>
      <c r="C7" s="6" t="s">
        <v>27</v>
      </c>
      <c r="D7" s="6" t="s">
        <v>28</v>
      </c>
      <c r="E7" s="283" t="s">
        <v>29</v>
      </c>
      <c r="F7" s="278"/>
      <c r="G7" s="278"/>
      <c r="H7" s="278"/>
      <c r="I7" s="278"/>
      <c r="J7" s="278"/>
      <c r="K7" s="278"/>
      <c r="L7" s="278"/>
      <c r="M7" s="278"/>
      <c r="N7" s="7" t="s">
        <v>30</v>
      </c>
      <c r="O7" s="7" t="s">
        <v>31</v>
      </c>
      <c r="P7" s="7" t="s">
        <v>32</v>
      </c>
      <c r="Q7" s="7" t="s">
        <v>33</v>
      </c>
      <c r="R7" s="7" t="s">
        <v>34</v>
      </c>
      <c r="S7" s="7" t="s">
        <v>35</v>
      </c>
      <c r="T7" s="284" t="s">
        <v>36</v>
      </c>
      <c r="U7" s="278"/>
      <c r="V7" s="218"/>
      <c r="W7" s="303" t="s">
        <v>37</v>
      </c>
      <c r="X7" s="303"/>
      <c r="Y7" s="278"/>
      <c r="Z7" s="278"/>
      <c r="AA7" s="278"/>
      <c r="AB7" s="278"/>
      <c r="AC7" s="8"/>
    </row>
    <row r="8" spans="1:29" ht="18">
      <c r="B8" s="293"/>
      <c r="C8" s="278"/>
      <c r="D8" s="278"/>
      <c r="E8" s="310" t="s">
        <v>38</v>
      </c>
      <c r="F8" s="278"/>
      <c r="G8" s="278"/>
      <c r="H8" s="310" t="s">
        <v>39</v>
      </c>
      <c r="I8" s="278"/>
      <c r="J8" s="316" t="s">
        <v>40</v>
      </c>
      <c r="K8" s="317"/>
      <c r="L8" s="9" t="s">
        <v>41</v>
      </c>
      <c r="M8" s="9" t="s">
        <v>42</v>
      </c>
      <c r="N8" s="309" t="s">
        <v>44</v>
      </c>
      <c r="O8" s="309" t="s">
        <v>46</v>
      </c>
      <c r="P8" s="309" t="s">
        <v>47</v>
      </c>
      <c r="Q8" s="309" t="s">
        <v>48</v>
      </c>
      <c r="R8" s="309" t="s">
        <v>49</v>
      </c>
      <c r="S8" s="309" t="s">
        <v>50</v>
      </c>
      <c r="T8" s="311"/>
      <c r="U8" s="278"/>
      <c r="V8" s="278"/>
      <c r="W8" s="278"/>
      <c r="X8" s="278"/>
      <c r="Y8" s="278"/>
      <c r="Z8" s="278"/>
      <c r="AA8" s="278"/>
      <c r="AB8" s="313"/>
      <c r="AC8" s="295" t="s">
        <v>51</v>
      </c>
    </row>
    <row r="9" spans="1:29" ht="18">
      <c r="B9" s="278"/>
      <c r="C9" s="278"/>
      <c r="D9" s="278"/>
      <c r="E9" s="309" t="s">
        <v>44</v>
      </c>
      <c r="F9" s="278"/>
      <c r="G9" s="278"/>
      <c r="H9" s="309" t="s">
        <v>46</v>
      </c>
      <c r="I9" s="278"/>
      <c r="J9" s="299" t="s">
        <v>48</v>
      </c>
      <c r="K9" s="300"/>
      <c r="L9" s="10" t="s">
        <v>49</v>
      </c>
      <c r="M9" s="10" t="s">
        <v>50</v>
      </c>
      <c r="N9" s="278"/>
      <c r="O9" s="278"/>
      <c r="P9" s="278"/>
      <c r="Q9" s="278"/>
      <c r="R9" s="278"/>
      <c r="S9" s="278"/>
      <c r="T9" s="278"/>
      <c r="U9" s="278"/>
      <c r="V9" s="278"/>
      <c r="W9" s="278"/>
      <c r="X9" s="278"/>
      <c r="Y9" s="278"/>
      <c r="Z9" s="278"/>
      <c r="AA9" s="278"/>
      <c r="AB9" s="278"/>
      <c r="AC9" s="278"/>
    </row>
    <row r="10" spans="1:29" ht="18">
      <c r="B10" s="24" t="s">
        <v>256</v>
      </c>
      <c r="C10" s="11"/>
      <c r="D10" s="12"/>
      <c r="E10" s="304"/>
      <c r="F10" s="278"/>
      <c r="G10" s="278"/>
      <c r="H10" s="304"/>
      <c r="I10" s="278"/>
      <c r="J10" s="318"/>
      <c r="K10" s="319"/>
      <c r="L10" s="13"/>
      <c r="M10" s="13"/>
      <c r="N10" s="13"/>
      <c r="O10" s="13"/>
      <c r="P10" s="13"/>
      <c r="Q10" s="13"/>
      <c r="R10" s="13"/>
      <c r="S10" s="13"/>
      <c r="T10" s="287"/>
      <c r="U10" s="278"/>
      <c r="V10" s="218"/>
      <c r="W10" s="288"/>
      <c r="X10" s="288"/>
      <c r="Y10" s="278"/>
      <c r="Z10" s="278"/>
      <c r="AA10" s="278"/>
      <c r="AB10" s="8">
        <f t="shared" ref="AB10:AB19" si="0">SUM(E10:AA10)</f>
        <v>0</v>
      </c>
      <c r="AC10" s="303">
        <f>IF(SUM(AB10:AB19)&gt;62,62,SUM(AB10:AB19))</f>
        <v>0</v>
      </c>
    </row>
    <row r="11" spans="1:29" ht="18">
      <c r="B11" s="24" t="s">
        <v>257</v>
      </c>
      <c r="C11" s="11"/>
      <c r="D11" s="12"/>
      <c r="E11" s="304"/>
      <c r="F11" s="278"/>
      <c r="G11" s="278"/>
      <c r="H11" s="304"/>
      <c r="I11" s="278"/>
      <c r="J11" s="318"/>
      <c r="K11" s="319"/>
      <c r="L11" s="13"/>
      <c r="M11" s="13"/>
      <c r="N11" s="13"/>
      <c r="O11" s="13"/>
      <c r="P11" s="13"/>
      <c r="Q11" s="13"/>
      <c r="R11" s="13"/>
      <c r="S11" s="13"/>
      <c r="T11" s="287"/>
      <c r="U11" s="278"/>
      <c r="V11" s="218"/>
      <c r="W11" s="288"/>
      <c r="X11" s="288"/>
      <c r="Y11" s="278"/>
      <c r="Z11" s="278"/>
      <c r="AA11" s="278"/>
      <c r="AB11" s="8">
        <f t="shared" si="0"/>
        <v>0</v>
      </c>
      <c r="AC11" s="278"/>
    </row>
    <row r="12" spans="1:29" ht="18">
      <c r="B12" s="24" t="s">
        <v>258</v>
      </c>
      <c r="C12" s="11"/>
      <c r="D12" s="14"/>
      <c r="E12" s="294"/>
      <c r="F12" s="278"/>
      <c r="G12" s="278"/>
      <c r="H12" s="294"/>
      <c r="I12" s="278"/>
      <c r="J12" s="318"/>
      <c r="K12" s="319"/>
      <c r="L12" s="13"/>
      <c r="M12" s="13"/>
      <c r="N12" s="13"/>
      <c r="O12" s="13"/>
      <c r="P12" s="13"/>
      <c r="Q12" s="13"/>
      <c r="R12" s="13"/>
      <c r="S12" s="13"/>
      <c r="T12" s="287"/>
      <c r="U12" s="278"/>
      <c r="V12" s="218"/>
      <c r="W12" s="288"/>
      <c r="X12" s="288"/>
      <c r="Y12" s="278"/>
      <c r="Z12" s="278"/>
      <c r="AA12" s="278"/>
      <c r="AB12" s="8">
        <f t="shared" si="0"/>
        <v>0</v>
      </c>
      <c r="AC12" s="278"/>
    </row>
    <row r="13" spans="1:29" ht="18">
      <c r="B13" s="24" t="s">
        <v>259</v>
      </c>
      <c r="C13" s="11"/>
      <c r="D13" s="14"/>
      <c r="E13" s="294"/>
      <c r="F13" s="278"/>
      <c r="G13" s="278"/>
      <c r="H13" s="294"/>
      <c r="I13" s="278"/>
      <c r="J13" s="318"/>
      <c r="K13" s="319"/>
      <c r="L13" s="13"/>
      <c r="M13" s="13"/>
      <c r="N13" s="13"/>
      <c r="O13" s="13"/>
      <c r="P13" s="13"/>
      <c r="Q13" s="13"/>
      <c r="R13" s="13"/>
      <c r="S13" s="13"/>
      <c r="T13" s="287"/>
      <c r="U13" s="278"/>
      <c r="V13" s="218"/>
      <c r="W13" s="288"/>
      <c r="X13" s="288"/>
      <c r="Y13" s="278"/>
      <c r="Z13" s="278"/>
      <c r="AA13" s="278"/>
      <c r="AB13" s="8">
        <f t="shared" si="0"/>
        <v>0</v>
      </c>
      <c r="AC13" s="278"/>
    </row>
    <row r="14" spans="1:29" ht="18">
      <c r="B14" s="24" t="s">
        <v>260</v>
      </c>
      <c r="C14" s="11"/>
      <c r="D14" s="14"/>
      <c r="E14" s="294"/>
      <c r="F14" s="278"/>
      <c r="G14" s="278"/>
      <c r="H14" s="294"/>
      <c r="I14" s="278"/>
      <c r="J14" s="318"/>
      <c r="K14" s="319"/>
      <c r="L14" s="13"/>
      <c r="M14" s="13"/>
      <c r="N14" s="13"/>
      <c r="O14" s="13"/>
      <c r="P14" s="13"/>
      <c r="Q14" s="13"/>
      <c r="R14" s="13"/>
      <c r="S14" s="13"/>
      <c r="T14" s="287"/>
      <c r="U14" s="278"/>
      <c r="V14" s="218"/>
      <c r="W14" s="288"/>
      <c r="X14" s="288"/>
      <c r="Y14" s="278"/>
      <c r="Z14" s="278"/>
      <c r="AA14" s="278"/>
      <c r="AB14" s="8">
        <f t="shared" si="0"/>
        <v>0</v>
      </c>
      <c r="AC14" s="278"/>
    </row>
    <row r="15" spans="1:29" ht="18">
      <c r="B15" s="24" t="s">
        <v>261</v>
      </c>
      <c r="C15" s="11"/>
      <c r="D15" s="14"/>
      <c r="E15" s="294"/>
      <c r="F15" s="278"/>
      <c r="G15" s="278"/>
      <c r="H15" s="294"/>
      <c r="I15" s="278"/>
      <c r="J15" s="318"/>
      <c r="K15" s="319"/>
      <c r="L15" s="13"/>
      <c r="M15" s="13"/>
      <c r="N15" s="13"/>
      <c r="O15" s="13"/>
      <c r="P15" s="13"/>
      <c r="Q15" s="13"/>
      <c r="R15" s="13"/>
      <c r="S15" s="13"/>
      <c r="T15" s="287"/>
      <c r="U15" s="278"/>
      <c r="V15" s="218"/>
      <c r="W15" s="288"/>
      <c r="X15" s="288"/>
      <c r="Y15" s="278"/>
      <c r="Z15" s="278"/>
      <c r="AA15" s="278"/>
      <c r="AB15" s="8">
        <f t="shared" si="0"/>
        <v>0</v>
      </c>
      <c r="AC15" s="278"/>
    </row>
    <row r="16" spans="1:29" ht="18">
      <c r="B16" s="24" t="s">
        <v>262</v>
      </c>
      <c r="C16" s="11"/>
      <c r="D16" s="14"/>
      <c r="E16" s="294"/>
      <c r="F16" s="278"/>
      <c r="G16" s="278"/>
      <c r="H16" s="294"/>
      <c r="I16" s="278"/>
      <c r="J16" s="318"/>
      <c r="K16" s="319"/>
      <c r="L16" s="13"/>
      <c r="M16" s="13"/>
      <c r="N16" s="13"/>
      <c r="O16" s="13"/>
      <c r="P16" s="13"/>
      <c r="Q16" s="13"/>
      <c r="R16" s="13"/>
      <c r="S16" s="13"/>
      <c r="T16" s="287"/>
      <c r="U16" s="278"/>
      <c r="V16" s="218"/>
      <c r="W16" s="288"/>
      <c r="X16" s="288"/>
      <c r="Y16" s="278"/>
      <c r="Z16" s="278"/>
      <c r="AA16" s="278"/>
      <c r="AB16" s="8">
        <f t="shared" si="0"/>
        <v>0</v>
      </c>
      <c r="AC16" s="278"/>
    </row>
    <row r="17" spans="2:29" ht="18">
      <c r="B17" s="24" t="s">
        <v>263</v>
      </c>
      <c r="C17" s="11"/>
      <c r="D17" s="14"/>
      <c r="E17" s="294"/>
      <c r="F17" s="278"/>
      <c r="G17" s="278"/>
      <c r="H17" s="294"/>
      <c r="I17" s="278"/>
      <c r="J17" s="318"/>
      <c r="K17" s="319"/>
      <c r="L17" s="13"/>
      <c r="M17" s="13"/>
      <c r="N17" s="13"/>
      <c r="O17" s="13"/>
      <c r="P17" s="13"/>
      <c r="Q17" s="13"/>
      <c r="R17" s="13"/>
      <c r="S17" s="13"/>
      <c r="T17" s="287"/>
      <c r="U17" s="278"/>
      <c r="V17" s="218"/>
      <c r="W17" s="288"/>
      <c r="X17" s="288"/>
      <c r="Y17" s="278"/>
      <c r="Z17" s="278"/>
      <c r="AA17" s="278"/>
      <c r="AB17" s="8">
        <f t="shared" si="0"/>
        <v>0</v>
      </c>
      <c r="AC17" s="278"/>
    </row>
    <row r="18" spans="2:29" ht="18">
      <c r="B18" s="24" t="s">
        <v>264</v>
      </c>
      <c r="C18" s="11"/>
      <c r="D18" s="14"/>
      <c r="E18" s="294"/>
      <c r="F18" s="278"/>
      <c r="G18" s="278"/>
      <c r="H18" s="294"/>
      <c r="I18" s="278"/>
      <c r="J18" s="318"/>
      <c r="K18" s="319"/>
      <c r="L18" s="13"/>
      <c r="M18" s="13"/>
      <c r="N18" s="13"/>
      <c r="O18" s="13"/>
      <c r="P18" s="13"/>
      <c r="Q18" s="13"/>
      <c r="R18" s="13"/>
      <c r="S18" s="13"/>
      <c r="T18" s="287"/>
      <c r="U18" s="278"/>
      <c r="V18" s="218"/>
      <c r="W18" s="288"/>
      <c r="X18" s="288"/>
      <c r="Y18" s="278"/>
      <c r="Z18" s="278"/>
      <c r="AA18" s="278"/>
      <c r="AB18" s="8">
        <f t="shared" si="0"/>
        <v>0</v>
      </c>
      <c r="AC18" s="278"/>
    </row>
    <row r="19" spans="2:29" ht="18">
      <c r="B19" s="24" t="s">
        <v>265</v>
      </c>
      <c r="C19" s="11"/>
      <c r="D19" s="14"/>
      <c r="E19" s="294"/>
      <c r="F19" s="278"/>
      <c r="G19" s="278"/>
      <c r="H19" s="294"/>
      <c r="I19" s="278"/>
      <c r="J19" s="318"/>
      <c r="K19" s="319"/>
      <c r="L19" s="13"/>
      <c r="M19" s="13"/>
      <c r="N19" s="13"/>
      <c r="O19" s="13"/>
      <c r="P19" s="13"/>
      <c r="Q19" s="13"/>
      <c r="R19" s="13"/>
      <c r="S19" s="13"/>
      <c r="T19" s="287"/>
      <c r="U19" s="278"/>
      <c r="V19" s="218"/>
      <c r="W19" s="288"/>
      <c r="X19" s="288"/>
      <c r="Y19" s="278"/>
      <c r="Z19" s="278"/>
      <c r="AA19" s="278"/>
      <c r="AB19" s="8">
        <f t="shared" si="0"/>
        <v>0</v>
      </c>
      <c r="AC19" s="278"/>
    </row>
    <row r="20" spans="2:29" ht="121.8">
      <c r="B20" s="5" t="s">
        <v>254</v>
      </c>
      <c r="C20" s="6" t="s">
        <v>60</v>
      </c>
      <c r="D20" s="6" t="s">
        <v>61</v>
      </c>
      <c r="E20" s="283" t="s">
        <v>29</v>
      </c>
      <c r="F20" s="278"/>
      <c r="G20" s="278"/>
      <c r="H20" s="278"/>
      <c r="I20" s="278"/>
      <c r="J20" s="301" t="s">
        <v>574</v>
      </c>
      <c r="K20" s="302"/>
      <c r="L20" s="252" t="s">
        <v>573</v>
      </c>
      <c r="M20" s="15" t="s">
        <v>62</v>
      </c>
      <c r="N20" s="7" t="s">
        <v>30</v>
      </c>
      <c r="O20" s="7" t="s">
        <v>31</v>
      </c>
      <c r="P20" s="7" t="s">
        <v>32</v>
      </c>
      <c r="Q20" s="7" t="s">
        <v>33</v>
      </c>
      <c r="R20" s="7" t="s">
        <v>34</v>
      </c>
      <c r="S20" s="7" t="s">
        <v>35</v>
      </c>
      <c r="T20" s="15" t="s">
        <v>36</v>
      </c>
      <c r="U20" s="16" t="s">
        <v>64</v>
      </c>
      <c r="V20" s="257" t="s">
        <v>592</v>
      </c>
      <c r="W20" s="252" t="s">
        <v>588</v>
      </c>
      <c r="X20" s="252" t="s">
        <v>589</v>
      </c>
      <c r="Y20" s="252" t="s">
        <v>590</v>
      </c>
      <c r="Z20" s="303" t="s">
        <v>37</v>
      </c>
      <c r="AA20" s="278"/>
      <c r="AB20" s="296" t="s">
        <v>14</v>
      </c>
      <c r="AC20" s="17"/>
    </row>
    <row r="21" spans="2:29" ht="15.75" customHeight="1">
      <c r="B21" s="293"/>
      <c r="C21" s="278"/>
      <c r="D21" s="278"/>
      <c r="E21" s="10" t="s">
        <v>38</v>
      </c>
      <c r="F21" s="10" t="s">
        <v>39</v>
      </c>
      <c r="G21" s="10" t="s">
        <v>40</v>
      </c>
      <c r="H21" s="10" t="s">
        <v>41</v>
      </c>
      <c r="I21" s="10" t="s">
        <v>42</v>
      </c>
      <c r="J21" s="299"/>
      <c r="K21" s="312"/>
      <c r="L21" s="312"/>
      <c r="M21" s="312"/>
      <c r="N21" s="312"/>
      <c r="O21" s="312"/>
      <c r="P21" s="312"/>
      <c r="Q21" s="312"/>
      <c r="R21" s="312"/>
      <c r="S21" s="312"/>
      <c r="T21" s="312"/>
      <c r="U21" s="312"/>
      <c r="V21" s="312"/>
      <c r="W21" s="312"/>
      <c r="X21" s="312"/>
      <c r="Y21" s="312"/>
      <c r="Z21" s="312"/>
      <c r="AA21" s="300"/>
      <c r="AB21" s="278"/>
      <c r="AC21" s="295" t="s">
        <v>71</v>
      </c>
    </row>
    <row r="22" spans="2:29" ht="15.75" customHeight="1">
      <c r="B22" s="293"/>
      <c r="C22" s="278"/>
      <c r="D22" s="278"/>
      <c r="E22" s="10" t="s">
        <v>44</v>
      </c>
      <c r="F22" s="10" t="s">
        <v>46</v>
      </c>
      <c r="G22" s="10" t="s">
        <v>48</v>
      </c>
      <c r="H22" s="10" t="s">
        <v>49</v>
      </c>
      <c r="I22" s="10" t="s">
        <v>50</v>
      </c>
      <c r="J22" s="299"/>
      <c r="K22" s="312"/>
      <c r="L22" s="312"/>
      <c r="M22" s="300"/>
      <c r="N22" s="10" t="s">
        <v>44</v>
      </c>
      <c r="O22" s="10" t="s">
        <v>46</v>
      </c>
      <c r="P22" s="10" t="s">
        <v>47</v>
      </c>
      <c r="Q22" s="10" t="s">
        <v>48</v>
      </c>
      <c r="R22" s="10" t="s">
        <v>49</v>
      </c>
      <c r="S22" s="10" t="s">
        <v>50</v>
      </c>
      <c r="T22" s="297"/>
      <c r="U22" s="298"/>
      <c r="V22" s="258" t="s">
        <v>591</v>
      </c>
      <c r="W22" s="258" t="s">
        <v>44</v>
      </c>
      <c r="X22" s="258" t="s">
        <v>48</v>
      </c>
      <c r="Y22" s="258" t="s">
        <v>50</v>
      </c>
      <c r="Z22" s="299"/>
      <c r="AA22" s="300"/>
      <c r="AB22" s="278"/>
      <c r="AC22" s="278"/>
    </row>
    <row r="23" spans="2:29" ht="15.75" customHeight="1">
      <c r="B23" s="24" t="s">
        <v>266</v>
      </c>
      <c r="C23" s="18"/>
      <c r="D23" s="276"/>
      <c r="E23" s="18"/>
      <c r="F23" s="18"/>
      <c r="G23" s="18"/>
      <c r="H23" s="18"/>
      <c r="I23" s="18"/>
      <c r="J23" s="314" t="s">
        <v>667</v>
      </c>
      <c r="K23" s="315"/>
      <c r="L23" s="18"/>
      <c r="M23" s="18"/>
      <c r="N23" s="18"/>
      <c r="O23" s="18"/>
      <c r="P23" s="18"/>
      <c r="Q23" s="18"/>
      <c r="R23" s="18"/>
      <c r="S23" s="18"/>
      <c r="T23" s="18"/>
      <c r="U23" s="19"/>
      <c r="V23" s="220"/>
      <c r="W23" s="20"/>
      <c r="X23" s="20"/>
      <c r="Y23" s="20"/>
      <c r="Z23" s="289"/>
      <c r="AA23" s="278"/>
      <c r="AB23" s="17">
        <f t="shared" ref="AB23:AB32" si="1">SUM(E23:AA23)</f>
        <v>0</v>
      </c>
      <c r="AC23" s="277">
        <f>IF(SUM(AB23:AB32)&gt;202,202,SUM(AB23:AB32))</f>
        <v>0</v>
      </c>
    </row>
    <row r="24" spans="2:29" ht="15.75" customHeight="1">
      <c r="B24" s="24" t="s">
        <v>267</v>
      </c>
      <c r="C24" s="18"/>
      <c r="D24" s="18"/>
      <c r="E24" s="18"/>
      <c r="F24" s="18"/>
      <c r="G24" s="18"/>
      <c r="H24" s="18"/>
      <c r="I24" s="18"/>
      <c r="J24" s="314"/>
      <c r="K24" s="315"/>
      <c r="L24" s="18"/>
      <c r="M24" s="18"/>
      <c r="N24" s="18"/>
      <c r="O24" s="18"/>
      <c r="P24" s="18"/>
      <c r="Q24" s="18"/>
      <c r="R24" s="18"/>
      <c r="S24" s="18"/>
      <c r="T24" s="18"/>
      <c r="U24" s="19"/>
      <c r="V24" s="220"/>
      <c r="W24" s="20"/>
      <c r="X24" s="20"/>
      <c r="Y24" s="20"/>
      <c r="Z24" s="289"/>
      <c r="AA24" s="278"/>
      <c r="AB24" s="17">
        <f t="shared" si="1"/>
        <v>0</v>
      </c>
      <c r="AC24" s="278"/>
    </row>
    <row r="25" spans="2:29" ht="15.75" customHeight="1">
      <c r="B25" s="24" t="s">
        <v>268</v>
      </c>
      <c r="C25" s="18"/>
      <c r="D25" s="18"/>
      <c r="E25" s="18"/>
      <c r="F25" s="18"/>
      <c r="G25" s="18"/>
      <c r="H25" s="18"/>
      <c r="I25" s="18"/>
      <c r="J25" s="314"/>
      <c r="K25" s="315"/>
      <c r="L25" s="18"/>
      <c r="M25" s="18"/>
      <c r="N25" s="18"/>
      <c r="O25" s="18"/>
      <c r="P25" s="18"/>
      <c r="Q25" s="18"/>
      <c r="R25" s="18"/>
      <c r="S25" s="18"/>
      <c r="T25" s="18"/>
      <c r="U25" s="19"/>
      <c r="V25" s="220"/>
      <c r="W25" s="20"/>
      <c r="X25" s="20"/>
      <c r="Y25" s="20"/>
      <c r="Z25" s="289"/>
      <c r="AA25" s="278"/>
      <c r="AB25" s="17">
        <f t="shared" si="1"/>
        <v>0</v>
      </c>
      <c r="AC25" s="278"/>
    </row>
    <row r="26" spans="2:29" ht="15.75" customHeight="1">
      <c r="B26" s="24" t="s">
        <v>269</v>
      </c>
      <c r="C26" s="18"/>
      <c r="D26" s="18"/>
      <c r="E26" s="18"/>
      <c r="F26" s="18"/>
      <c r="G26" s="18"/>
      <c r="H26" s="18"/>
      <c r="I26" s="18"/>
      <c r="J26" s="314"/>
      <c r="K26" s="315"/>
      <c r="L26" s="18"/>
      <c r="M26" s="18"/>
      <c r="N26" s="18"/>
      <c r="O26" s="18"/>
      <c r="P26" s="18"/>
      <c r="Q26" s="18"/>
      <c r="R26" s="18"/>
      <c r="S26" s="18"/>
      <c r="T26" s="18"/>
      <c r="U26" s="19"/>
      <c r="V26" s="220"/>
      <c r="W26" s="20"/>
      <c r="X26" s="20"/>
      <c r="Y26" s="20"/>
      <c r="Z26" s="289"/>
      <c r="AA26" s="278"/>
      <c r="AB26" s="17">
        <f t="shared" si="1"/>
        <v>0</v>
      </c>
      <c r="AC26" s="278"/>
    </row>
    <row r="27" spans="2:29" ht="15.75" customHeight="1">
      <c r="B27" s="24" t="s">
        <v>270</v>
      </c>
      <c r="C27" s="18"/>
      <c r="D27" s="18"/>
      <c r="E27" s="18"/>
      <c r="F27" s="18"/>
      <c r="G27" s="18"/>
      <c r="H27" s="18"/>
      <c r="I27" s="18"/>
      <c r="J27" s="314"/>
      <c r="K27" s="315"/>
      <c r="L27" s="18"/>
      <c r="M27" s="18"/>
      <c r="N27" s="18"/>
      <c r="O27" s="18"/>
      <c r="P27" s="18"/>
      <c r="Q27" s="18"/>
      <c r="R27" s="18"/>
      <c r="S27" s="18"/>
      <c r="T27" s="18"/>
      <c r="U27" s="19"/>
      <c r="V27" s="220"/>
      <c r="W27" s="20"/>
      <c r="X27" s="20"/>
      <c r="Y27" s="20"/>
      <c r="Z27" s="289"/>
      <c r="AA27" s="278"/>
      <c r="AB27" s="17">
        <f t="shared" si="1"/>
        <v>0</v>
      </c>
      <c r="AC27" s="278"/>
    </row>
    <row r="28" spans="2:29" ht="15.75" customHeight="1">
      <c r="B28" s="24" t="s">
        <v>271</v>
      </c>
      <c r="C28" s="18"/>
      <c r="D28" s="18"/>
      <c r="E28" s="18"/>
      <c r="F28" s="18"/>
      <c r="G28" s="18"/>
      <c r="H28" s="18"/>
      <c r="I28" s="18"/>
      <c r="J28" s="314"/>
      <c r="K28" s="315"/>
      <c r="L28" s="18"/>
      <c r="M28" s="18"/>
      <c r="N28" s="18"/>
      <c r="O28" s="18"/>
      <c r="P28" s="18"/>
      <c r="Q28" s="18"/>
      <c r="R28" s="18"/>
      <c r="S28" s="18"/>
      <c r="T28" s="18"/>
      <c r="U28" s="19"/>
      <c r="V28" s="220"/>
      <c r="W28" s="20"/>
      <c r="X28" s="20"/>
      <c r="Y28" s="20"/>
      <c r="Z28" s="289"/>
      <c r="AA28" s="278"/>
      <c r="AB28" s="17">
        <f t="shared" si="1"/>
        <v>0</v>
      </c>
      <c r="AC28" s="278"/>
    </row>
    <row r="29" spans="2:29" ht="15.75" customHeight="1">
      <c r="B29" s="24" t="s">
        <v>272</v>
      </c>
      <c r="C29" s="18"/>
      <c r="D29" s="18"/>
      <c r="E29" s="18"/>
      <c r="F29" s="18"/>
      <c r="G29" s="18"/>
      <c r="H29" s="18"/>
      <c r="I29" s="18"/>
      <c r="J29" s="314"/>
      <c r="K29" s="315"/>
      <c r="L29" s="18"/>
      <c r="M29" s="18"/>
      <c r="N29" s="18"/>
      <c r="O29" s="18"/>
      <c r="P29" s="18"/>
      <c r="Q29" s="18"/>
      <c r="R29" s="18"/>
      <c r="S29" s="18"/>
      <c r="T29" s="18"/>
      <c r="U29" s="19"/>
      <c r="V29" s="220"/>
      <c r="W29" s="20"/>
      <c r="X29" s="20"/>
      <c r="Y29" s="20"/>
      <c r="Z29" s="289"/>
      <c r="AA29" s="278"/>
      <c r="AB29" s="17">
        <f t="shared" si="1"/>
        <v>0</v>
      </c>
      <c r="AC29" s="278"/>
    </row>
    <row r="30" spans="2:29" ht="15.75" customHeight="1">
      <c r="B30" s="24" t="s">
        <v>273</v>
      </c>
      <c r="C30" s="18"/>
      <c r="D30" s="18"/>
      <c r="E30" s="18"/>
      <c r="F30" s="18"/>
      <c r="G30" s="18"/>
      <c r="H30" s="18"/>
      <c r="I30" s="18"/>
      <c r="J30" s="314"/>
      <c r="K30" s="315"/>
      <c r="L30" s="18"/>
      <c r="M30" s="18"/>
      <c r="N30" s="18"/>
      <c r="O30" s="18"/>
      <c r="P30" s="18"/>
      <c r="Q30" s="18"/>
      <c r="R30" s="18"/>
      <c r="S30" s="18"/>
      <c r="T30" s="18"/>
      <c r="U30" s="19"/>
      <c r="V30" s="220"/>
      <c r="W30" s="20"/>
      <c r="X30" s="20"/>
      <c r="Y30" s="20"/>
      <c r="Z30" s="289"/>
      <c r="AA30" s="278"/>
      <c r="AB30" s="17">
        <f t="shared" si="1"/>
        <v>0</v>
      </c>
      <c r="AC30" s="278"/>
    </row>
    <row r="31" spans="2:29" ht="15.75" customHeight="1">
      <c r="B31" s="24" t="s">
        <v>274</v>
      </c>
      <c r="C31" s="18"/>
      <c r="D31" s="18"/>
      <c r="E31" s="18"/>
      <c r="F31" s="18"/>
      <c r="G31" s="18"/>
      <c r="H31" s="18"/>
      <c r="I31" s="18"/>
      <c r="J31" s="314"/>
      <c r="K31" s="315"/>
      <c r="L31" s="18"/>
      <c r="M31" s="18"/>
      <c r="N31" s="18"/>
      <c r="O31" s="18"/>
      <c r="P31" s="18"/>
      <c r="Q31" s="18"/>
      <c r="R31" s="18"/>
      <c r="S31" s="18"/>
      <c r="T31" s="18"/>
      <c r="U31" s="19"/>
      <c r="V31" s="220"/>
      <c r="W31" s="20"/>
      <c r="X31" s="20"/>
      <c r="Y31" s="20"/>
      <c r="Z31" s="289"/>
      <c r="AA31" s="278"/>
      <c r="AB31" s="17">
        <f t="shared" si="1"/>
        <v>0</v>
      </c>
      <c r="AC31" s="278"/>
    </row>
    <row r="32" spans="2:29" ht="15.75" customHeight="1">
      <c r="B32" s="24" t="s">
        <v>275</v>
      </c>
      <c r="C32" s="18"/>
      <c r="D32" s="18"/>
      <c r="E32" s="18"/>
      <c r="F32" s="18"/>
      <c r="G32" s="18"/>
      <c r="H32" s="18"/>
      <c r="I32" s="18"/>
      <c r="J32" s="314"/>
      <c r="K32" s="315"/>
      <c r="L32" s="18"/>
      <c r="M32" s="18"/>
      <c r="N32" s="18"/>
      <c r="O32" s="18"/>
      <c r="P32" s="18"/>
      <c r="Q32" s="18"/>
      <c r="R32" s="18"/>
      <c r="S32" s="18"/>
      <c r="T32" s="18"/>
      <c r="U32" s="19"/>
      <c r="V32" s="220"/>
      <c r="W32" s="20"/>
      <c r="X32" s="20"/>
      <c r="Y32" s="20"/>
      <c r="Z32" s="289"/>
      <c r="AA32" s="278"/>
      <c r="AB32" s="17">
        <f t="shared" si="1"/>
        <v>0</v>
      </c>
      <c r="AC32" s="278"/>
    </row>
    <row r="33" spans="2:29" ht="121.8">
      <c r="B33" s="5" t="s">
        <v>255</v>
      </c>
      <c r="C33" s="6" t="s">
        <v>85</v>
      </c>
      <c r="D33" s="6" t="s">
        <v>87</v>
      </c>
      <c r="E33" s="283" t="s">
        <v>29</v>
      </c>
      <c r="F33" s="278"/>
      <c r="G33" s="278"/>
      <c r="H33" s="278"/>
      <c r="I33" s="278"/>
      <c r="J33" s="301" t="s">
        <v>600</v>
      </c>
      <c r="K33" s="302"/>
      <c r="L33" s="252" t="s">
        <v>601</v>
      </c>
      <c r="M33" s="219" t="s">
        <v>602</v>
      </c>
      <c r="N33" s="7" t="s">
        <v>30</v>
      </c>
      <c r="O33" s="7" t="s">
        <v>31</v>
      </c>
      <c r="P33" s="7" t="s">
        <v>32</v>
      </c>
      <c r="Q33" s="7" t="s">
        <v>33</v>
      </c>
      <c r="R33" s="7" t="s">
        <v>34</v>
      </c>
      <c r="S33" s="7" t="s">
        <v>35</v>
      </c>
      <c r="T33" s="219" t="s">
        <v>36</v>
      </c>
      <c r="U33" s="259" t="s">
        <v>593</v>
      </c>
      <c r="V33" s="257" t="s">
        <v>592</v>
      </c>
      <c r="W33" s="252" t="s">
        <v>588</v>
      </c>
      <c r="X33" s="252" t="s">
        <v>589</v>
      </c>
      <c r="Y33" s="252" t="s">
        <v>590</v>
      </c>
      <c r="Z33" s="291" t="s">
        <v>37</v>
      </c>
      <c r="AA33" s="292"/>
      <c r="AB33" s="296" t="s">
        <v>14</v>
      </c>
      <c r="AC33" s="17"/>
    </row>
    <row r="34" spans="2:29" ht="15.75" customHeight="1">
      <c r="B34" s="293"/>
      <c r="C34" s="278"/>
      <c r="D34" s="278"/>
      <c r="E34" s="10" t="s">
        <v>38</v>
      </c>
      <c r="F34" s="10" t="s">
        <v>39</v>
      </c>
      <c r="G34" s="10" t="s">
        <v>40</v>
      </c>
      <c r="H34" s="10" t="s">
        <v>41</v>
      </c>
      <c r="I34" s="10" t="s">
        <v>42</v>
      </c>
      <c r="J34" s="299"/>
      <c r="K34" s="312"/>
      <c r="L34" s="312"/>
      <c r="M34" s="312"/>
      <c r="N34" s="312"/>
      <c r="O34" s="312"/>
      <c r="P34" s="312"/>
      <c r="Q34" s="312"/>
      <c r="R34" s="312"/>
      <c r="S34" s="312"/>
      <c r="T34" s="312"/>
      <c r="U34" s="312"/>
      <c r="V34" s="312"/>
      <c r="W34" s="312"/>
      <c r="X34" s="312"/>
      <c r="Y34" s="312"/>
      <c r="Z34" s="312"/>
      <c r="AA34" s="300"/>
      <c r="AB34" s="278"/>
      <c r="AC34" s="295" t="s">
        <v>92</v>
      </c>
    </row>
    <row r="35" spans="2:29" ht="15.75" customHeight="1">
      <c r="B35" s="293"/>
      <c r="C35" s="278"/>
      <c r="D35" s="278"/>
      <c r="E35" s="10" t="s">
        <v>44</v>
      </c>
      <c r="F35" s="10" t="s">
        <v>46</v>
      </c>
      <c r="G35" s="10" t="s">
        <v>48</v>
      </c>
      <c r="H35" s="10" t="s">
        <v>49</v>
      </c>
      <c r="I35" s="10" t="s">
        <v>50</v>
      </c>
      <c r="J35" s="299"/>
      <c r="K35" s="312"/>
      <c r="L35" s="312"/>
      <c r="M35" s="300"/>
      <c r="N35" s="224" t="s">
        <v>44</v>
      </c>
      <c r="O35" s="224" t="s">
        <v>46</v>
      </c>
      <c r="P35" s="224" t="s">
        <v>47</v>
      </c>
      <c r="Q35" s="224" t="s">
        <v>48</v>
      </c>
      <c r="R35" s="224" t="s">
        <v>49</v>
      </c>
      <c r="S35" s="224" t="s">
        <v>50</v>
      </c>
      <c r="T35" s="297"/>
      <c r="U35" s="298"/>
      <c r="V35" s="258" t="s">
        <v>591</v>
      </c>
      <c r="W35" s="258" t="s">
        <v>44</v>
      </c>
      <c r="X35" s="258" t="s">
        <v>48</v>
      </c>
      <c r="Y35" s="258" t="s">
        <v>50</v>
      </c>
      <c r="Z35" s="299"/>
      <c r="AA35" s="300"/>
      <c r="AB35" s="278"/>
      <c r="AC35" s="278"/>
    </row>
    <row r="36" spans="2:29" ht="15.75" customHeight="1">
      <c r="B36" s="24" t="s">
        <v>276</v>
      </c>
      <c r="C36" s="20"/>
      <c r="D36" s="20"/>
      <c r="E36" s="20"/>
      <c r="F36" s="20"/>
      <c r="G36" s="20"/>
      <c r="H36" s="20"/>
      <c r="I36" s="20"/>
      <c r="J36" s="279"/>
      <c r="K36" s="281"/>
      <c r="L36" s="20"/>
      <c r="M36" s="20"/>
      <c r="N36" s="20"/>
      <c r="O36" s="20"/>
      <c r="P36" s="20"/>
      <c r="Q36" s="20"/>
      <c r="R36" s="20"/>
      <c r="S36" s="20"/>
      <c r="T36" s="20"/>
      <c r="U36" s="21"/>
      <c r="V36" s="221"/>
      <c r="W36" s="290"/>
      <c r="X36" s="290"/>
      <c r="Y36" s="278"/>
      <c r="Z36" s="290"/>
      <c r="AA36" s="278"/>
      <c r="AB36" s="17">
        <f t="shared" ref="AB36:AB46" si="2">SUM(E36:AA36)</f>
        <v>0</v>
      </c>
      <c r="AC36" s="277">
        <f>IF(SUM(AB36:AB40)&gt;171,171,SUM(AB36:AB40))</f>
        <v>0</v>
      </c>
    </row>
    <row r="37" spans="2:29" ht="15.75" customHeight="1">
      <c r="B37" s="24" t="s">
        <v>277</v>
      </c>
      <c r="C37" s="20"/>
      <c r="D37" s="20"/>
      <c r="E37" s="20"/>
      <c r="F37" s="20"/>
      <c r="G37" s="20"/>
      <c r="H37" s="20"/>
      <c r="I37" s="20"/>
      <c r="J37" s="279"/>
      <c r="K37" s="281"/>
      <c r="L37" s="20"/>
      <c r="M37" s="20"/>
      <c r="N37" s="20"/>
      <c r="O37" s="20"/>
      <c r="P37" s="20"/>
      <c r="Q37" s="20"/>
      <c r="R37" s="20"/>
      <c r="S37" s="20"/>
      <c r="T37" s="20"/>
      <c r="U37" s="21"/>
      <c r="V37" s="221"/>
      <c r="W37" s="290"/>
      <c r="X37" s="290"/>
      <c r="Y37" s="278"/>
      <c r="Z37" s="290"/>
      <c r="AA37" s="278"/>
      <c r="AB37" s="17">
        <f t="shared" si="2"/>
        <v>0</v>
      </c>
      <c r="AC37" s="278"/>
    </row>
    <row r="38" spans="2:29" ht="15.75" customHeight="1">
      <c r="B38" s="24" t="s">
        <v>278</v>
      </c>
      <c r="C38" s="20"/>
      <c r="D38" s="20"/>
      <c r="E38" s="20"/>
      <c r="F38" s="20"/>
      <c r="G38" s="20"/>
      <c r="H38" s="20"/>
      <c r="I38" s="20"/>
      <c r="J38" s="279"/>
      <c r="K38" s="281"/>
      <c r="L38" s="20"/>
      <c r="M38" s="20"/>
      <c r="N38" s="20"/>
      <c r="O38" s="20"/>
      <c r="P38" s="20"/>
      <c r="Q38" s="20"/>
      <c r="R38" s="20"/>
      <c r="S38" s="20"/>
      <c r="T38" s="20"/>
      <c r="U38" s="21"/>
      <c r="V38" s="221"/>
      <c r="W38" s="290"/>
      <c r="X38" s="290"/>
      <c r="Y38" s="278"/>
      <c r="Z38" s="290"/>
      <c r="AA38" s="278"/>
      <c r="AB38" s="17">
        <f t="shared" si="2"/>
        <v>0</v>
      </c>
      <c r="AC38" s="278"/>
    </row>
    <row r="39" spans="2:29" ht="15.75" customHeight="1">
      <c r="B39" s="24" t="s">
        <v>279</v>
      </c>
      <c r="C39" s="20"/>
      <c r="D39" s="20"/>
      <c r="E39" s="20"/>
      <c r="F39" s="20"/>
      <c r="G39" s="20"/>
      <c r="H39" s="20"/>
      <c r="I39" s="20"/>
      <c r="J39" s="279"/>
      <c r="K39" s="281"/>
      <c r="L39" s="20"/>
      <c r="M39" s="20"/>
      <c r="N39" s="20"/>
      <c r="O39" s="20"/>
      <c r="P39" s="20"/>
      <c r="Q39" s="20"/>
      <c r="R39" s="20"/>
      <c r="S39" s="20"/>
      <c r="T39" s="20"/>
      <c r="U39" s="21"/>
      <c r="V39" s="221"/>
      <c r="W39" s="290"/>
      <c r="X39" s="290"/>
      <c r="Y39" s="278"/>
      <c r="Z39" s="290"/>
      <c r="AA39" s="278"/>
      <c r="AB39" s="17">
        <f t="shared" si="2"/>
        <v>0</v>
      </c>
      <c r="AC39" s="278"/>
    </row>
    <row r="40" spans="2:29" ht="15.75" customHeight="1">
      <c r="B40" s="24" t="s">
        <v>280</v>
      </c>
      <c r="C40" s="20"/>
      <c r="D40" s="20"/>
      <c r="E40" s="20"/>
      <c r="F40" s="20"/>
      <c r="G40" s="20"/>
      <c r="H40" s="20"/>
      <c r="I40" s="20"/>
      <c r="J40" s="279"/>
      <c r="K40" s="281"/>
      <c r="L40" s="20"/>
      <c r="M40" s="20"/>
      <c r="N40" s="20"/>
      <c r="O40" s="20"/>
      <c r="P40" s="20"/>
      <c r="Q40" s="20"/>
      <c r="R40" s="20"/>
      <c r="S40" s="20"/>
      <c r="T40" s="20"/>
      <c r="U40" s="21"/>
      <c r="V40" s="221"/>
      <c r="W40" s="290"/>
      <c r="X40" s="290"/>
      <c r="Y40" s="278"/>
      <c r="Z40" s="290"/>
      <c r="AA40" s="278"/>
      <c r="AB40" s="17">
        <f t="shared" si="2"/>
        <v>0</v>
      </c>
      <c r="AC40" s="278"/>
    </row>
    <row r="41" spans="2:29" ht="87" customHeight="1">
      <c r="B41" s="5" t="s">
        <v>250</v>
      </c>
      <c r="C41" s="29" t="s">
        <v>251</v>
      </c>
      <c r="D41" s="282" t="s">
        <v>594</v>
      </c>
      <c r="E41" s="283"/>
      <c r="F41" s="283"/>
      <c r="G41" s="283"/>
      <c r="H41" s="283"/>
      <c r="I41" s="283"/>
      <c r="J41" s="266" t="s">
        <v>647</v>
      </c>
      <c r="K41" s="252" t="s">
        <v>648</v>
      </c>
      <c r="L41" s="252" t="s">
        <v>649</v>
      </c>
      <c r="M41" s="252" t="s">
        <v>650</v>
      </c>
      <c r="N41" s="284"/>
      <c r="O41" s="284"/>
      <c r="P41" s="284"/>
      <c r="Q41" s="284"/>
      <c r="R41" s="284"/>
      <c r="S41" s="284"/>
      <c r="T41" s="284"/>
      <c r="U41" s="284"/>
      <c r="V41" s="284"/>
      <c r="W41" s="284"/>
      <c r="X41" s="284"/>
      <c r="Y41" s="284"/>
      <c r="Z41" s="284"/>
      <c r="AA41" s="284"/>
      <c r="AB41" s="22" t="s">
        <v>14</v>
      </c>
      <c r="AC41" s="23" t="s">
        <v>651</v>
      </c>
    </row>
    <row r="42" spans="2:29" ht="15.75" customHeight="1">
      <c r="B42" s="24" t="s">
        <v>281</v>
      </c>
      <c r="C42" s="25"/>
      <c r="D42" s="285"/>
      <c r="E42" s="285"/>
      <c r="F42" s="285"/>
      <c r="G42" s="285"/>
      <c r="H42" s="285"/>
      <c r="I42" s="285"/>
      <c r="J42" s="267"/>
      <c r="K42" s="20"/>
      <c r="L42" s="20"/>
      <c r="M42" s="20"/>
      <c r="N42" s="279"/>
      <c r="O42" s="280"/>
      <c r="P42" s="280"/>
      <c r="Q42" s="280"/>
      <c r="R42" s="280"/>
      <c r="S42" s="280"/>
      <c r="T42" s="280"/>
      <c r="U42" s="280"/>
      <c r="V42" s="280"/>
      <c r="W42" s="280"/>
      <c r="X42" s="280"/>
      <c r="Y42" s="280"/>
      <c r="Z42" s="280"/>
      <c r="AA42" s="281"/>
      <c r="AB42" s="17">
        <f t="shared" si="2"/>
        <v>0</v>
      </c>
      <c r="AC42" s="277">
        <f>IF(SUM(AB42:AB46)&gt;25,25,SUM(AB42:AB46))</f>
        <v>0</v>
      </c>
    </row>
    <row r="43" spans="2:29" ht="15.75" customHeight="1">
      <c r="B43" s="24" t="s">
        <v>252</v>
      </c>
      <c r="C43" s="25"/>
      <c r="D43" s="285"/>
      <c r="E43" s="285"/>
      <c r="F43" s="285"/>
      <c r="G43" s="285"/>
      <c r="H43" s="285"/>
      <c r="I43" s="285"/>
      <c r="J43" s="267"/>
      <c r="K43" s="20"/>
      <c r="L43" s="20"/>
      <c r="M43" s="20"/>
      <c r="N43" s="279"/>
      <c r="O43" s="280"/>
      <c r="P43" s="280"/>
      <c r="Q43" s="280"/>
      <c r="R43" s="280"/>
      <c r="S43" s="280"/>
      <c r="T43" s="280"/>
      <c r="U43" s="280"/>
      <c r="V43" s="280"/>
      <c r="W43" s="280"/>
      <c r="X43" s="280"/>
      <c r="Y43" s="280"/>
      <c r="Z43" s="280"/>
      <c r="AA43" s="281"/>
      <c r="AB43" s="17">
        <f t="shared" si="2"/>
        <v>0</v>
      </c>
      <c r="AC43" s="278"/>
    </row>
    <row r="44" spans="2:29" ht="15.75" customHeight="1">
      <c r="B44" s="24" t="s">
        <v>282</v>
      </c>
      <c r="C44" s="25"/>
      <c r="D44" s="285"/>
      <c r="E44" s="285"/>
      <c r="F44" s="285"/>
      <c r="G44" s="285"/>
      <c r="H44" s="285"/>
      <c r="I44" s="285"/>
      <c r="J44" s="267"/>
      <c r="K44" s="20"/>
      <c r="L44" s="20"/>
      <c r="M44" s="20"/>
      <c r="N44" s="279"/>
      <c r="O44" s="280"/>
      <c r="P44" s="280"/>
      <c r="Q44" s="280"/>
      <c r="R44" s="280"/>
      <c r="S44" s="280"/>
      <c r="T44" s="280"/>
      <c r="U44" s="280"/>
      <c r="V44" s="280"/>
      <c r="W44" s="280"/>
      <c r="X44" s="280"/>
      <c r="Y44" s="280"/>
      <c r="Z44" s="280"/>
      <c r="AA44" s="281"/>
      <c r="AB44" s="27">
        <v>0</v>
      </c>
      <c r="AC44" s="278"/>
    </row>
    <row r="45" spans="2:29" ht="15.75" customHeight="1">
      <c r="B45" s="24" t="s">
        <v>283</v>
      </c>
      <c r="C45" s="25"/>
      <c r="D45" s="285"/>
      <c r="E45" s="285"/>
      <c r="F45" s="285"/>
      <c r="G45" s="285"/>
      <c r="H45" s="285"/>
      <c r="I45" s="285"/>
      <c r="J45" s="267"/>
      <c r="K45" s="20"/>
      <c r="L45" s="20"/>
      <c r="M45" s="20"/>
      <c r="N45" s="279"/>
      <c r="O45" s="280"/>
      <c r="P45" s="280"/>
      <c r="Q45" s="280"/>
      <c r="R45" s="280"/>
      <c r="S45" s="280"/>
      <c r="T45" s="280"/>
      <c r="U45" s="280"/>
      <c r="V45" s="280"/>
      <c r="W45" s="280"/>
      <c r="X45" s="280"/>
      <c r="Y45" s="280"/>
      <c r="Z45" s="280"/>
      <c r="AA45" s="281"/>
      <c r="AB45" s="17">
        <f t="shared" si="2"/>
        <v>0</v>
      </c>
      <c r="AC45" s="278"/>
    </row>
    <row r="46" spans="2:29" ht="15.75" customHeight="1">
      <c r="B46" s="24" t="s">
        <v>284</v>
      </c>
      <c r="C46" s="25"/>
      <c r="D46" s="285"/>
      <c r="E46" s="285"/>
      <c r="F46" s="285"/>
      <c r="G46" s="285"/>
      <c r="H46" s="285"/>
      <c r="I46" s="285"/>
      <c r="J46" s="267"/>
      <c r="K46" s="20"/>
      <c r="L46" s="20"/>
      <c r="M46" s="20"/>
      <c r="N46" s="279"/>
      <c r="O46" s="280"/>
      <c r="P46" s="280"/>
      <c r="Q46" s="280"/>
      <c r="R46" s="280"/>
      <c r="S46" s="280"/>
      <c r="T46" s="280"/>
      <c r="U46" s="280"/>
      <c r="V46" s="280"/>
      <c r="W46" s="280"/>
      <c r="X46" s="280"/>
      <c r="Y46" s="280"/>
      <c r="Z46" s="280"/>
      <c r="AA46" s="281"/>
      <c r="AB46" s="17">
        <f t="shared" si="2"/>
        <v>0</v>
      </c>
      <c r="AC46" s="278"/>
    </row>
    <row r="47" spans="2:29" ht="15.75" customHeight="1">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17" t="s">
        <v>58</v>
      </c>
      <c r="AB47" s="17"/>
      <c r="AC47" s="28">
        <f>AC10+AC23+AC36+AC42</f>
        <v>0</v>
      </c>
    </row>
    <row r="48" spans="2: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156">
    <mergeCell ref="J24:K24"/>
    <mergeCell ref="J25:K25"/>
    <mergeCell ref="J26:K26"/>
    <mergeCell ref="J27:K27"/>
    <mergeCell ref="J28:K28"/>
    <mergeCell ref="J29:K29"/>
    <mergeCell ref="J30:K30"/>
    <mergeCell ref="J36:K36"/>
    <mergeCell ref="J38:K38"/>
    <mergeCell ref="J39:K39"/>
    <mergeCell ref="J40:K40"/>
    <mergeCell ref="AB8:AB9"/>
    <mergeCell ref="AC8:AC9"/>
    <mergeCell ref="J21:AA21"/>
    <mergeCell ref="W14:AA14"/>
    <mergeCell ref="J31:K31"/>
    <mergeCell ref="J32:K32"/>
    <mergeCell ref="J8:K8"/>
    <mergeCell ref="J9:K9"/>
    <mergeCell ref="J10:K10"/>
    <mergeCell ref="J11:K11"/>
    <mergeCell ref="J12:K12"/>
    <mergeCell ref="J13:K13"/>
    <mergeCell ref="J14:K14"/>
    <mergeCell ref="J15:K15"/>
    <mergeCell ref="J16:K16"/>
    <mergeCell ref="J17:K17"/>
    <mergeCell ref="J18:K18"/>
    <mergeCell ref="J19:K19"/>
    <mergeCell ref="J22:M22"/>
    <mergeCell ref="J23:K23"/>
    <mergeCell ref="E7:M7"/>
    <mergeCell ref="T7:U7"/>
    <mergeCell ref="W7:AA7"/>
    <mergeCell ref="B8:D9"/>
    <mergeCell ref="E8:G8"/>
    <mergeCell ref="H8:I8"/>
    <mergeCell ref="N8:N9"/>
    <mergeCell ref="AB3:AB7"/>
    <mergeCell ref="AC3:AC6"/>
    <mergeCell ref="Q8:Q9"/>
    <mergeCell ref="R8:R9"/>
    <mergeCell ref="N4:S4"/>
    <mergeCell ref="T4:Y4"/>
    <mergeCell ref="N5:S5"/>
    <mergeCell ref="T5:Y5"/>
    <mergeCell ref="S8:S9"/>
    <mergeCell ref="T8:AA9"/>
    <mergeCell ref="E9:G9"/>
    <mergeCell ref="H9:I9"/>
    <mergeCell ref="E10:G10"/>
    <mergeCell ref="H10:I10"/>
    <mergeCell ref="E11:G11"/>
    <mergeCell ref="H11:I11"/>
    <mergeCell ref="H12:I12"/>
    <mergeCell ref="E15:G15"/>
    <mergeCell ref="H15:I15"/>
    <mergeCell ref="B2:AC2"/>
    <mergeCell ref="B3:B6"/>
    <mergeCell ref="C3:C6"/>
    <mergeCell ref="D3:D5"/>
    <mergeCell ref="E3:M6"/>
    <mergeCell ref="N3:S3"/>
    <mergeCell ref="T3:Y3"/>
    <mergeCell ref="O8:O9"/>
    <mergeCell ref="P8:P9"/>
    <mergeCell ref="E12:G12"/>
    <mergeCell ref="E13:G13"/>
    <mergeCell ref="AC10:AC19"/>
    <mergeCell ref="T12:U12"/>
    <mergeCell ref="T13:U13"/>
    <mergeCell ref="W13:AA13"/>
    <mergeCell ref="H13:I13"/>
    <mergeCell ref="E14:G14"/>
    <mergeCell ref="B22:D22"/>
    <mergeCell ref="T17:U17"/>
    <mergeCell ref="T22:U22"/>
    <mergeCell ref="Z22:AA22"/>
    <mergeCell ref="T15:U15"/>
    <mergeCell ref="W15:AA15"/>
    <mergeCell ref="W16:AA16"/>
    <mergeCell ref="H17:I17"/>
    <mergeCell ref="W17:AA17"/>
    <mergeCell ref="E16:G16"/>
    <mergeCell ref="H16:I16"/>
    <mergeCell ref="T16:U16"/>
    <mergeCell ref="J20:K20"/>
    <mergeCell ref="B21:D21"/>
    <mergeCell ref="T19:U19"/>
    <mergeCell ref="W19:AA19"/>
    <mergeCell ref="Z20:AA20"/>
    <mergeCell ref="E17:G17"/>
    <mergeCell ref="E18:G18"/>
    <mergeCell ref="H18:I18"/>
    <mergeCell ref="T18:U18"/>
    <mergeCell ref="W18:AA18"/>
    <mergeCell ref="E19:G19"/>
    <mergeCell ref="H19:I19"/>
    <mergeCell ref="E20:I20"/>
    <mergeCell ref="AC34:AC35"/>
    <mergeCell ref="AC36:AC40"/>
    <mergeCell ref="Z29:AA29"/>
    <mergeCell ref="Z30:AA30"/>
    <mergeCell ref="Z31:AA31"/>
    <mergeCell ref="Z32:AA32"/>
    <mergeCell ref="AB33:AB35"/>
    <mergeCell ref="Z36:AA36"/>
    <mergeCell ref="AC23:AC32"/>
    <mergeCell ref="Z24:AA24"/>
    <mergeCell ref="Z25:AA25"/>
    <mergeCell ref="W36:Y36"/>
    <mergeCell ref="T35:U35"/>
    <mergeCell ref="Z35:AA35"/>
    <mergeCell ref="Z23:AA23"/>
    <mergeCell ref="Z26:AA26"/>
    <mergeCell ref="Z27:AA27"/>
    <mergeCell ref="AB20:AB22"/>
    <mergeCell ref="AC21:AC22"/>
    <mergeCell ref="J33:K33"/>
    <mergeCell ref="J34:AA34"/>
    <mergeCell ref="J35:M35"/>
    <mergeCell ref="J37:K37"/>
    <mergeCell ref="B47:Z47"/>
    <mergeCell ref="T10:U10"/>
    <mergeCell ref="W10:AA10"/>
    <mergeCell ref="T11:U11"/>
    <mergeCell ref="W11:AA11"/>
    <mergeCell ref="W12:AA12"/>
    <mergeCell ref="Z28:AA28"/>
    <mergeCell ref="W38:Y38"/>
    <mergeCell ref="Z38:AA38"/>
    <mergeCell ref="W39:Y39"/>
    <mergeCell ref="Z39:AA39"/>
    <mergeCell ref="W40:Y40"/>
    <mergeCell ref="Z40:AA40"/>
    <mergeCell ref="Z33:AA33"/>
    <mergeCell ref="W37:Y37"/>
    <mergeCell ref="Z37:AA37"/>
    <mergeCell ref="D44:I44"/>
    <mergeCell ref="D45:I45"/>
    <mergeCell ref="D46:I46"/>
    <mergeCell ref="E33:I33"/>
    <mergeCell ref="B34:D34"/>
    <mergeCell ref="B35:D35"/>
    <mergeCell ref="H14:I14"/>
    <mergeCell ref="T14:U14"/>
    <mergeCell ref="AC42:AC46"/>
    <mergeCell ref="N42:AA42"/>
    <mergeCell ref="N43:AA43"/>
    <mergeCell ref="N44:AA44"/>
    <mergeCell ref="N45:AA45"/>
    <mergeCell ref="N46:AA46"/>
    <mergeCell ref="D41:I41"/>
    <mergeCell ref="N41:AA41"/>
    <mergeCell ref="D42:I42"/>
    <mergeCell ref="D43:I43"/>
  </mergeCells>
  <conditionalFormatting sqref="W7:AA7 AC7:AC19 AB8:AB19 U20:V20 AC21 AC34 Z20:AA20">
    <cfRule type="cellIs" dxfId="115" priority="3" operator="equal">
      <formula>62</formula>
    </cfRule>
  </conditionalFormatting>
  <conditionalFormatting sqref="AC36:AC40 AC42:AC46">
    <cfRule type="cellIs" dxfId="114" priority="4" operator="greaterThan">
      <formula>170</formula>
    </cfRule>
  </conditionalFormatting>
  <conditionalFormatting sqref="AC47">
    <cfRule type="cellIs" dxfId="113" priority="5" operator="greaterThan">
      <formula>434</formula>
    </cfRule>
  </conditionalFormatting>
  <conditionalFormatting sqref="AC23:AC32">
    <cfRule type="cellIs" dxfId="112" priority="6" operator="greaterThan">
      <formula>201</formula>
    </cfRule>
  </conditionalFormatting>
  <conditionalFormatting sqref="U33:V33 Z33:AA33">
    <cfRule type="cellIs" dxfId="111" priority="1" operator="equal">
      <formula>62</formula>
    </cfRule>
  </conditionalFormatting>
  <printOptions horizontalCentered="1" gridLines="1"/>
  <pageMargins left="0.7" right="0.7" top="0.75" bottom="0.75" header="0" footer="0"/>
  <pageSetup paperSize="9"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sheetPr>
    <tabColor rgb="FF1155CC"/>
    <outlinePr summaryBelow="0" summaryRight="0"/>
    <pageSetUpPr fitToPage="1"/>
  </sheetPr>
  <dimension ref="B1:M279"/>
  <sheetViews>
    <sheetView topLeftCell="A62" zoomScale="61" workbookViewId="0">
      <selection activeCell="L69" sqref="L69"/>
    </sheetView>
  </sheetViews>
  <sheetFormatPr defaultColWidth="14.44140625" defaultRowHeight="14.4"/>
  <cols>
    <col min="1" max="1" width="2.109375" style="3" customWidth="1"/>
    <col min="2" max="2" width="9.6640625" style="3" customWidth="1"/>
    <col min="3" max="3" width="41.44140625" style="3" customWidth="1"/>
    <col min="4" max="4" width="41.6640625" style="3" customWidth="1"/>
    <col min="5" max="5" width="63.33203125" style="3" customWidth="1"/>
    <col min="6" max="6" width="25.109375" style="3" customWidth="1"/>
    <col min="7" max="7" width="27.109375" style="3" customWidth="1"/>
    <col min="8" max="8" width="32.109375" style="3" customWidth="1"/>
    <col min="9" max="18" width="7.5546875" style="3" customWidth="1"/>
    <col min="19" max="16384" width="14.44140625" style="3"/>
  </cols>
  <sheetData>
    <row r="1" spans="2:8">
      <c r="B1" s="125"/>
    </row>
    <row r="2" spans="2:8" ht="24" customHeight="1">
      <c r="B2" s="337" t="s">
        <v>603</v>
      </c>
      <c r="C2" s="278"/>
      <c r="D2" s="278"/>
      <c r="E2" s="278"/>
      <c r="F2" s="278"/>
      <c r="G2" s="278"/>
      <c r="H2" s="278"/>
    </row>
    <row r="3" spans="2:8" ht="18">
      <c r="B3" s="127" t="s">
        <v>1</v>
      </c>
      <c r="C3" s="306" t="s">
        <v>2</v>
      </c>
      <c r="D3" s="278"/>
      <c r="E3" s="127" t="s">
        <v>4</v>
      </c>
      <c r="F3" s="306" t="s">
        <v>6</v>
      </c>
      <c r="G3" s="278"/>
      <c r="H3" s="127" t="s">
        <v>7</v>
      </c>
    </row>
    <row r="4" spans="2:8" ht="46.2" customHeight="1">
      <c r="B4" s="335" t="s">
        <v>9</v>
      </c>
      <c r="C4" s="278"/>
      <c r="D4" s="336"/>
      <c r="E4" s="278"/>
      <c r="F4" s="278"/>
      <c r="G4" s="278"/>
      <c r="H4" s="278"/>
    </row>
    <row r="5" spans="2:8" ht="40.799999999999997" customHeight="1">
      <c r="B5" s="335" t="s">
        <v>10</v>
      </c>
      <c r="C5" s="278"/>
      <c r="D5" s="336"/>
      <c r="E5" s="278"/>
      <c r="F5" s="278"/>
      <c r="G5" s="278"/>
      <c r="H5" s="278"/>
    </row>
    <row r="6" spans="2:8" ht="41.4" customHeight="1">
      <c r="B6" s="335" t="s">
        <v>12</v>
      </c>
      <c r="C6" s="278"/>
      <c r="D6" s="336"/>
      <c r="E6" s="278"/>
      <c r="F6" s="278"/>
      <c r="G6" s="278"/>
      <c r="H6" s="278"/>
    </row>
    <row r="7" spans="2:8" ht="69.599999999999994">
      <c r="B7" s="142" t="s">
        <v>304</v>
      </c>
      <c r="C7" s="128" t="s">
        <v>16</v>
      </c>
      <c r="D7" s="129" t="s">
        <v>285</v>
      </c>
      <c r="E7" s="129" t="s">
        <v>293</v>
      </c>
      <c r="F7" s="320" t="s">
        <v>43</v>
      </c>
      <c r="G7" s="278"/>
      <c r="H7" s="141" t="s">
        <v>45</v>
      </c>
    </row>
    <row r="8" spans="2:8" ht="18">
      <c r="B8" s="143" t="s">
        <v>311</v>
      </c>
      <c r="C8" s="131"/>
      <c r="D8" s="132"/>
      <c r="E8" s="132"/>
      <c r="F8" s="325"/>
      <c r="G8" s="278"/>
      <c r="H8" s="322">
        <f>IF(SUM(F8:G17)&gt;20,20,SUM(F8:G17))</f>
        <v>0</v>
      </c>
    </row>
    <row r="9" spans="2:8" ht="18">
      <c r="B9" s="143" t="s">
        <v>312</v>
      </c>
      <c r="C9" s="131"/>
      <c r="D9" s="132"/>
      <c r="E9" s="132"/>
      <c r="F9" s="325"/>
      <c r="G9" s="278"/>
      <c r="H9" s="278"/>
    </row>
    <row r="10" spans="2:8" ht="18">
      <c r="B10" s="143" t="s">
        <v>313</v>
      </c>
      <c r="C10" s="131"/>
      <c r="D10" s="132"/>
      <c r="E10" s="132"/>
      <c r="F10" s="325"/>
      <c r="G10" s="278"/>
      <c r="H10" s="278"/>
    </row>
    <row r="11" spans="2:8" ht="18">
      <c r="B11" s="143" t="s">
        <v>314</v>
      </c>
      <c r="C11" s="131"/>
      <c r="D11" s="132"/>
      <c r="E11" s="132"/>
      <c r="F11" s="325"/>
      <c r="G11" s="278"/>
      <c r="H11" s="278"/>
    </row>
    <row r="12" spans="2:8" ht="18">
      <c r="B12" s="143" t="s">
        <v>315</v>
      </c>
      <c r="C12" s="131"/>
      <c r="D12" s="132"/>
      <c r="E12" s="132"/>
      <c r="F12" s="325"/>
      <c r="G12" s="278"/>
      <c r="H12" s="278"/>
    </row>
    <row r="13" spans="2:8" ht="18">
      <c r="B13" s="143" t="s">
        <v>316</v>
      </c>
      <c r="C13" s="131"/>
      <c r="D13" s="132"/>
      <c r="E13" s="132"/>
      <c r="F13" s="325"/>
      <c r="G13" s="278"/>
      <c r="H13" s="278"/>
    </row>
    <row r="14" spans="2:8" ht="18">
      <c r="B14" s="143" t="s">
        <v>317</v>
      </c>
      <c r="C14" s="131"/>
      <c r="D14" s="132"/>
      <c r="E14" s="132"/>
      <c r="F14" s="325"/>
      <c r="G14" s="278"/>
      <c r="H14" s="278"/>
    </row>
    <row r="15" spans="2:8" ht="18">
      <c r="B15" s="143" t="s">
        <v>318</v>
      </c>
      <c r="C15" s="131"/>
      <c r="D15" s="132"/>
      <c r="E15" s="132"/>
      <c r="F15" s="325"/>
      <c r="G15" s="278"/>
      <c r="H15" s="278"/>
    </row>
    <row r="16" spans="2:8" ht="18">
      <c r="B16" s="143" t="s">
        <v>319</v>
      </c>
      <c r="C16" s="131"/>
      <c r="D16" s="132"/>
      <c r="E16" s="132"/>
      <c r="F16" s="325"/>
      <c r="G16" s="278"/>
      <c r="H16" s="278"/>
    </row>
    <row r="17" spans="2:8" ht="18">
      <c r="B17" s="143" t="s">
        <v>320</v>
      </c>
      <c r="C17" s="132"/>
      <c r="D17" s="132"/>
      <c r="E17" s="132"/>
      <c r="F17" s="325"/>
      <c r="G17" s="278"/>
      <c r="H17" s="278"/>
    </row>
    <row r="18" spans="2:8" ht="69.599999999999994">
      <c r="B18" s="142" t="s">
        <v>305</v>
      </c>
      <c r="C18" s="128" t="s">
        <v>16</v>
      </c>
      <c r="D18" s="129" t="s">
        <v>295</v>
      </c>
      <c r="E18" s="129" t="s">
        <v>294</v>
      </c>
      <c r="F18" s="320" t="s">
        <v>299</v>
      </c>
      <c r="G18" s="278"/>
      <c r="H18" s="141" t="s">
        <v>300</v>
      </c>
    </row>
    <row r="19" spans="2:8" ht="18">
      <c r="B19" s="143" t="s">
        <v>321</v>
      </c>
      <c r="C19" s="134"/>
      <c r="D19" s="132"/>
      <c r="E19" s="132"/>
      <c r="F19" s="321"/>
      <c r="G19" s="278"/>
      <c r="H19" s="322">
        <f>IF(SUM(F19:G28)&gt;40,40,SUM(F19:G28))</f>
        <v>0</v>
      </c>
    </row>
    <row r="20" spans="2:8" ht="18">
      <c r="B20" s="143" t="s">
        <v>322</v>
      </c>
      <c r="C20" s="134"/>
      <c r="D20" s="132"/>
      <c r="E20" s="132"/>
      <c r="F20" s="321"/>
      <c r="G20" s="278"/>
      <c r="H20" s="278"/>
    </row>
    <row r="21" spans="2:8" ht="18">
      <c r="B21" s="143" t="s">
        <v>323</v>
      </c>
      <c r="C21" s="134"/>
      <c r="D21" s="132"/>
      <c r="E21" s="132"/>
      <c r="F21" s="321"/>
      <c r="G21" s="278"/>
      <c r="H21" s="278"/>
    </row>
    <row r="22" spans="2:8" ht="18">
      <c r="B22" s="143" t="s">
        <v>324</v>
      </c>
      <c r="C22" s="134"/>
      <c r="D22" s="132"/>
      <c r="E22" s="132"/>
      <c r="F22" s="321"/>
      <c r="G22" s="278"/>
      <c r="H22" s="278"/>
    </row>
    <row r="23" spans="2:8" ht="18">
      <c r="B23" s="143" t="s">
        <v>325</v>
      </c>
      <c r="C23" s="134"/>
      <c r="D23" s="132"/>
      <c r="E23" s="132"/>
      <c r="F23" s="321"/>
      <c r="G23" s="278"/>
      <c r="H23" s="278"/>
    </row>
    <row r="24" spans="2:8" ht="18">
      <c r="B24" s="143" t="s">
        <v>326</v>
      </c>
      <c r="C24" s="134"/>
      <c r="D24" s="132"/>
      <c r="E24" s="132"/>
      <c r="F24" s="321"/>
      <c r="G24" s="278"/>
      <c r="H24" s="278"/>
    </row>
    <row r="25" spans="2:8" ht="18">
      <c r="B25" s="143" t="s">
        <v>327</v>
      </c>
      <c r="C25" s="134"/>
      <c r="D25" s="132"/>
      <c r="E25" s="132"/>
      <c r="F25" s="323"/>
      <c r="G25" s="324"/>
      <c r="H25" s="278"/>
    </row>
    <row r="26" spans="2:8" ht="18">
      <c r="B26" s="143" t="s">
        <v>328</v>
      </c>
      <c r="C26" s="134"/>
      <c r="D26" s="132"/>
      <c r="E26" s="132"/>
      <c r="F26" s="323"/>
      <c r="G26" s="324"/>
      <c r="H26" s="278"/>
    </row>
    <row r="27" spans="2:8" ht="18">
      <c r="B27" s="143" t="s">
        <v>329</v>
      </c>
      <c r="C27" s="134"/>
      <c r="D27" s="132"/>
      <c r="E27" s="132"/>
      <c r="F27" s="323"/>
      <c r="G27" s="324"/>
      <c r="H27" s="278"/>
    </row>
    <row r="28" spans="2:8" ht="18">
      <c r="B28" s="143" t="s">
        <v>330</v>
      </c>
      <c r="C28" s="134"/>
      <c r="D28" s="132"/>
      <c r="E28" s="132"/>
      <c r="F28" s="323"/>
      <c r="G28" s="324"/>
      <c r="H28" s="278"/>
    </row>
    <row r="29" spans="2:8" ht="69.599999999999994">
      <c r="B29" s="142" t="s">
        <v>306</v>
      </c>
      <c r="C29" s="128" t="s">
        <v>16</v>
      </c>
      <c r="D29" s="129" t="s">
        <v>286</v>
      </c>
      <c r="E29" s="129" t="s">
        <v>294</v>
      </c>
      <c r="F29" s="320" t="s">
        <v>301</v>
      </c>
      <c r="G29" s="278"/>
      <c r="H29" s="141" t="s">
        <v>302</v>
      </c>
    </row>
    <row r="30" spans="2:8" ht="18">
      <c r="B30" s="143" t="s">
        <v>331</v>
      </c>
      <c r="C30" s="134"/>
      <c r="D30" s="132"/>
      <c r="E30" s="132"/>
      <c r="F30" s="325"/>
      <c r="G30" s="278"/>
      <c r="H30" s="322">
        <f>IF(SUM(F30:G39)&gt;60,60,SUM(F30:G39))</f>
        <v>0</v>
      </c>
    </row>
    <row r="31" spans="2:8" ht="18">
      <c r="B31" s="143" t="s">
        <v>332</v>
      </c>
      <c r="C31" s="134"/>
      <c r="D31" s="132"/>
      <c r="E31" s="132"/>
      <c r="F31" s="325"/>
      <c r="G31" s="278"/>
      <c r="H31" s="278"/>
    </row>
    <row r="32" spans="2:8" ht="18">
      <c r="B32" s="143" t="s">
        <v>333</v>
      </c>
      <c r="C32" s="134"/>
      <c r="D32" s="132"/>
      <c r="E32" s="132"/>
      <c r="F32" s="325"/>
      <c r="G32" s="278"/>
      <c r="H32" s="278"/>
    </row>
    <row r="33" spans="2:8" ht="18">
      <c r="B33" s="143" t="s">
        <v>334</v>
      </c>
      <c r="C33" s="134"/>
      <c r="D33" s="132"/>
      <c r="E33" s="132"/>
      <c r="F33" s="325"/>
      <c r="G33" s="278"/>
      <c r="H33" s="278"/>
    </row>
    <row r="34" spans="2:8" ht="18">
      <c r="B34" s="143" t="s">
        <v>335</v>
      </c>
      <c r="C34" s="134"/>
      <c r="D34" s="132"/>
      <c r="E34" s="132"/>
      <c r="F34" s="325"/>
      <c r="G34" s="278"/>
      <c r="H34" s="278"/>
    </row>
    <row r="35" spans="2:8" ht="18">
      <c r="B35" s="143" t="s">
        <v>336</v>
      </c>
      <c r="C35" s="134"/>
      <c r="D35" s="132"/>
      <c r="E35" s="132"/>
      <c r="F35" s="325"/>
      <c r="G35" s="278"/>
      <c r="H35" s="278"/>
    </row>
    <row r="36" spans="2:8" ht="18">
      <c r="B36" s="143" t="s">
        <v>337</v>
      </c>
      <c r="C36" s="134"/>
      <c r="D36" s="132"/>
      <c r="E36" s="132"/>
      <c r="F36" s="325"/>
      <c r="G36" s="278"/>
      <c r="H36" s="278"/>
    </row>
    <row r="37" spans="2:8" ht="18">
      <c r="B37" s="143" t="s">
        <v>338</v>
      </c>
      <c r="C37" s="134"/>
      <c r="D37" s="132"/>
      <c r="E37" s="132"/>
      <c r="F37" s="325"/>
      <c r="G37" s="278"/>
      <c r="H37" s="278"/>
    </row>
    <row r="38" spans="2:8" ht="18">
      <c r="B38" s="143" t="s">
        <v>339</v>
      </c>
      <c r="C38" s="134"/>
      <c r="D38" s="132"/>
      <c r="E38" s="132"/>
      <c r="F38" s="325"/>
      <c r="G38" s="278"/>
      <c r="H38" s="278"/>
    </row>
    <row r="39" spans="2:8" ht="18">
      <c r="B39" s="143" t="s">
        <v>340</v>
      </c>
      <c r="C39" s="134"/>
      <c r="D39" s="132"/>
      <c r="E39" s="132"/>
      <c r="F39" s="325"/>
      <c r="G39" s="278"/>
      <c r="H39" s="278"/>
    </row>
    <row r="40" spans="2:8" ht="139.19999999999999">
      <c r="B40" s="142" t="s">
        <v>307</v>
      </c>
      <c r="C40" s="128" t="s">
        <v>16</v>
      </c>
      <c r="D40" s="129" t="s">
        <v>349</v>
      </c>
      <c r="E40" s="129" t="s">
        <v>292</v>
      </c>
      <c r="F40" s="129" t="s">
        <v>345</v>
      </c>
      <c r="G40" s="129" t="s">
        <v>346</v>
      </c>
      <c r="H40" s="141" t="s">
        <v>525</v>
      </c>
    </row>
    <row r="41" spans="2:8" ht="18">
      <c r="B41" s="143" t="s">
        <v>53</v>
      </c>
      <c r="C41" s="134"/>
      <c r="D41" s="132"/>
      <c r="E41" s="132"/>
      <c r="F41" s="132"/>
      <c r="G41" s="26"/>
      <c r="H41" s="322">
        <f>IF(SUM(F41:G45)&gt;30,30,SUM(F41:G45))</f>
        <v>0</v>
      </c>
    </row>
    <row r="42" spans="2:8" ht="18">
      <c r="B42" s="143" t="s">
        <v>54</v>
      </c>
      <c r="C42" s="134"/>
      <c r="D42" s="132"/>
      <c r="E42" s="132"/>
      <c r="F42" s="132"/>
      <c r="G42" s="26"/>
      <c r="H42" s="278"/>
    </row>
    <row r="43" spans="2:8" ht="18">
      <c r="B43" s="143" t="s">
        <v>55</v>
      </c>
      <c r="C43" s="134"/>
      <c r="D43" s="132"/>
      <c r="E43" s="132"/>
      <c r="F43" s="132"/>
      <c r="G43" s="26"/>
      <c r="H43" s="278"/>
    </row>
    <row r="44" spans="2:8" ht="18">
      <c r="B44" s="143" t="s">
        <v>56</v>
      </c>
      <c r="C44" s="134"/>
      <c r="D44" s="132"/>
      <c r="E44" s="132"/>
      <c r="F44" s="132"/>
      <c r="G44" s="26"/>
      <c r="H44" s="278"/>
    </row>
    <row r="45" spans="2:8" ht="18">
      <c r="B45" s="143" t="s">
        <v>57</v>
      </c>
      <c r="C45" s="134"/>
      <c r="D45" s="132"/>
      <c r="E45" s="132"/>
      <c r="F45" s="132"/>
      <c r="G45" s="26"/>
      <c r="H45" s="278"/>
    </row>
    <row r="46" spans="2:8" s="233" customFormat="1" ht="139.19999999999999">
      <c r="B46" s="142" t="s">
        <v>308</v>
      </c>
      <c r="C46" s="225" t="s">
        <v>16</v>
      </c>
      <c r="D46" s="226" t="s">
        <v>526</v>
      </c>
      <c r="E46" s="226" t="s">
        <v>292</v>
      </c>
      <c r="F46" s="226" t="s">
        <v>527</v>
      </c>
      <c r="G46" s="226" t="s">
        <v>528</v>
      </c>
      <c r="H46" s="141" t="s">
        <v>605</v>
      </c>
    </row>
    <row r="47" spans="2:8" s="233" customFormat="1" ht="18">
      <c r="B47" s="143" t="s">
        <v>341</v>
      </c>
      <c r="C47" s="227"/>
      <c r="D47" s="228"/>
      <c r="E47" s="228"/>
      <c r="F47" s="228"/>
      <c r="G47" s="218"/>
      <c r="H47" s="326">
        <f>IF(SUM(F47:G50)&gt;32,32,SUM(F47:G50))</f>
        <v>0</v>
      </c>
    </row>
    <row r="48" spans="2:8" s="233" customFormat="1" ht="18">
      <c r="B48" s="143" t="s">
        <v>342</v>
      </c>
      <c r="C48" s="227"/>
      <c r="D48" s="228"/>
      <c r="E48" s="228"/>
      <c r="F48" s="228"/>
      <c r="G48" s="218"/>
      <c r="H48" s="327"/>
    </row>
    <row r="49" spans="2:8" s="233" customFormat="1" ht="18">
      <c r="B49" s="143" t="s">
        <v>343</v>
      </c>
      <c r="C49" s="227"/>
      <c r="D49" s="228"/>
      <c r="E49" s="228"/>
      <c r="F49" s="228"/>
      <c r="G49" s="218"/>
      <c r="H49" s="327"/>
    </row>
    <row r="50" spans="2:8" s="233" customFormat="1" ht="18">
      <c r="B50" s="143" t="s">
        <v>344</v>
      </c>
      <c r="C50" s="227"/>
      <c r="D50" s="228"/>
      <c r="E50" s="228"/>
      <c r="F50" s="228"/>
      <c r="G50" s="218"/>
      <c r="H50" s="328"/>
    </row>
    <row r="51" spans="2:8" ht="139.19999999999999">
      <c r="B51" s="142" t="s">
        <v>309</v>
      </c>
      <c r="C51" s="128" t="s">
        <v>16</v>
      </c>
      <c r="D51" s="129" t="s">
        <v>289</v>
      </c>
      <c r="E51" s="129" t="s">
        <v>292</v>
      </c>
      <c r="F51" s="129" t="s">
        <v>303</v>
      </c>
      <c r="G51" s="129" t="s">
        <v>298</v>
      </c>
      <c r="H51" s="141" t="s">
        <v>606</v>
      </c>
    </row>
    <row r="52" spans="2:8" ht="18">
      <c r="B52" s="143" t="s">
        <v>59</v>
      </c>
      <c r="C52" s="134"/>
      <c r="D52" s="135"/>
      <c r="E52" s="132"/>
      <c r="F52" s="136"/>
      <c r="G52" s="136"/>
      <c r="H52" s="322">
        <f>IF(SUM(F52:G61)&gt;100,100,SUM(F52:G61))</f>
        <v>0</v>
      </c>
    </row>
    <row r="53" spans="2:8" ht="18">
      <c r="B53" s="143" t="s">
        <v>63</v>
      </c>
      <c r="C53" s="134"/>
      <c r="D53" s="135"/>
      <c r="E53" s="132"/>
      <c r="F53" s="136"/>
      <c r="G53" s="136"/>
      <c r="H53" s="278"/>
    </row>
    <row r="54" spans="2:8" ht="18">
      <c r="B54" s="143" t="s">
        <v>65</v>
      </c>
      <c r="C54" s="134"/>
      <c r="D54" s="135"/>
      <c r="E54" s="132"/>
      <c r="F54" s="136"/>
      <c r="G54" s="136"/>
      <c r="H54" s="278"/>
    </row>
    <row r="55" spans="2:8" ht="18">
      <c r="B55" s="143" t="s">
        <v>66</v>
      </c>
      <c r="C55" s="134"/>
      <c r="D55" s="135"/>
      <c r="E55" s="132"/>
      <c r="F55" s="136"/>
      <c r="G55" s="136"/>
      <c r="H55" s="278"/>
    </row>
    <row r="56" spans="2:8" ht="18">
      <c r="B56" s="143" t="s">
        <v>67</v>
      </c>
      <c r="C56" s="134"/>
      <c r="D56" s="135"/>
      <c r="E56" s="132"/>
      <c r="F56" s="136"/>
      <c r="G56" s="136"/>
      <c r="H56" s="278"/>
    </row>
    <row r="57" spans="2:8" s="273" customFormat="1" ht="18">
      <c r="B57" s="143" t="s">
        <v>68</v>
      </c>
      <c r="C57" s="269"/>
      <c r="D57" s="270"/>
      <c r="E57" s="268"/>
      <c r="F57" s="272"/>
      <c r="G57" s="272"/>
      <c r="H57" s="278"/>
    </row>
    <row r="58" spans="2:8" s="273" customFormat="1" ht="18">
      <c r="B58" s="143" t="s">
        <v>607</v>
      </c>
      <c r="C58" s="269"/>
      <c r="D58" s="270"/>
      <c r="E58" s="268"/>
      <c r="F58" s="272"/>
      <c r="G58" s="272"/>
      <c r="H58" s="278"/>
    </row>
    <row r="59" spans="2:8" s="273" customFormat="1" ht="18">
      <c r="B59" s="143" t="s">
        <v>608</v>
      </c>
      <c r="C59" s="269"/>
      <c r="D59" s="270"/>
      <c r="E59" s="268"/>
      <c r="F59" s="272"/>
      <c r="G59" s="272"/>
      <c r="H59" s="278"/>
    </row>
    <row r="60" spans="2:8" s="273" customFormat="1" ht="18">
      <c r="B60" s="143" t="s">
        <v>609</v>
      </c>
      <c r="C60" s="269"/>
      <c r="D60" s="270"/>
      <c r="E60" s="268"/>
      <c r="F60" s="272"/>
      <c r="G60" s="272"/>
      <c r="H60" s="278"/>
    </row>
    <row r="61" spans="2:8" ht="18">
      <c r="B61" s="143" t="s">
        <v>610</v>
      </c>
      <c r="C61" s="134"/>
      <c r="D61" s="135"/>
      <c r="E61" s="132"/>
      <c r="F61" s="136"/>
      <c r="G61" s="136"/>
      <c r="H61" s="278"/>
    </row>
    <row r="62" spans="2:8" ht="151.80000000000001" customHeight="1">
      <c r="B62" s="142" t="s">
        <v>310</v>
      </c>
      <c r="C62" s="128" t="s">
        <v>16</v>
      </c>
      <c r="D62" s="129" t="s">
        <v>288</v>
      </c>
      <c r="E62" s="129" t="s">
        <v>290</v>
      </c>
      <c r="F62" s="129" t="s">
        <v>296</v>
      </c>
      <c r="G62" s="129" t="s">
        <v>297</v>
      </c>
      <c r="H62" s="130" t="s">
        <v>536</v>
      </c>
    </row>
    <row r="63" spans="2:8" ht="18">
      <c r="B63" s="133" t="s">
        <v>529</v>
      </c>
      <c r="C63" s="134"/>
      <c r="D63" s="135"/>
      <c r="E63" s="132"/>
      <c r="F63" s="135"/>
      <c r="G63" s="135"/>
      <c r="H63" s="329">
        <f>IF(SUM(F63:G72)&gt;200,200,SUM(F63:G72))</f>
        <v>0</v>
      </c>
    </row>
    <row r="64" spans="2:8" ht="18">
      <c r="B64" s="133" t="s">
        <v>530</v>
      </c>
      <c r="C64" s="134"/>
      <c r="D64" s="135"/>
      <c r="E64" s="132"/>
      <c r="F64" s="135"/>
      <c r="G64" s="135"/>
      <c r="H64" s="330"/>
    </row>
    <row r="65" spans="2:13" ht="18">
      <c r="B65" s="133" t="s">
        <v>531</v>
      </c>
      <c r="C65" s="134"/>
      <c r="D65" s="135"/>
      <c r="E65" s="132"/>
      <c r="F65" s="135"/>
      <c r="G65" s="135"/>
      <c r="H65" s="330"/>
    </row>
    <row r="66" spans="2:13" ht="18">
      <c r="B66" s="133" t="s">
        <v>532</v>
      </c>
      <c r="C66" s="134"/>
      <c r="D66" s="135"/>
      <c r="E66" s="132"/>
      <c r="F66" s="135"/>
      <c r="G66" s="135"/>
      <c r="H66" s="330"/>
      <c r="M66" s="125"/>
    </row>
    <row r="67" spans="2:13" ht="18">
      <c r="B67" s="133" t="s">
        <v>533</v>
      </c>
      <c r="C67" s="134"/>
      <c r="D67" s="135"/>
      <c r="E67" s="132"/>
      <c r="F67" s="135"/>
      <c r="G67" s="135"/>
      <c r="H67" s="330"/>
    </row>
    <row r="68" spans="2:13" ht="18">
      <c r="B68" s="133" t="s">
        <v>534</v>
      </c>
      <c r="C68" s="134"/>
      <c r="D68" s="135"/>
      <c r="E68" s="132"/>
      <c r="F68" s="135"/>
      <c r="G68" s="135"/>
      <c r="H68" s="330"/>
    </row>
    <row r="69" spans="2:13" ht="18">
      <c r="B69" s="133" t="s">
        <v>535</v>
      </c>
      <c r="C69" s="134"/>
      <c r="D69" s="135"/>
      <c r="E69" s="132"/>
      <c r="F69" s="135"/>
      <c r="G69" s="135"/>
      <c r="H69" s="330"/>
    </row>
    <row r="70" spans="2:13" s="233" customFormat="1" ht="18">
      <c r="B70" s="133" t="s">
        <v>537</v>
      </c>
      <c r="C70" s="227"/>
      <c r="D70" s="229"/>
      <c r="E70" s="228"/>
      <c r="F70" s="229"/>
      <c r="G70" s="229"/>
      <c r="H70" s="330"/>
    </row>
    <row r="71" spans="2:13" s="233" customFormat="1" ht="18">
      <c r="B71" s="133" t="s">
        <v>538</v>
      </c>
      <c r="C71" s="227"/>
      <c r="D71" s="229"/>
      <c r="E71" s="228"/>
      <c r="F71" s="229"/>
      <c r="G71" s="229"/>
      <c r="H71" s="330"/>
    </row>
    <row r="72" spans="2:13" s="233" customFormat="1" ht="18">
      <c r="B72" s="133" t="s">
        <v>539</v>
      </c>
      <c r="C72" s="227"/>
      <c r="D72" s="229"/>
      <c r="E72" s="228"/>
      <c r="F72" s="229"/>
      <c r="G72" s="229"/>
      <c r="H72" s="331"/>
    </row>
    <row r="73" spans="2:13" ht="87">
      <c r="B73" s="142" t="s">
        <v>540</v>
      </c>
      <c r="C73" s="128" t="s">
        <v>16</v>
      </c>
      <c r="D73" s="129" t="s">
        <v>287</v>
      </c>
      <c r="E73" s="129" t="s">
        <v>291</v>
      </c>
      <c r="F73" s="320" t="s">
        <v>545</v>
      </c>
      <c r="G73" s="278"/>
      <c r="H73" s="141" t="s">
        <v>606</v>
      </c>
    </row>
    <row r="74" spans="2:13" ht="18">
      <c r="B74" s="133" t="s">
        <v>541</v>
      </c>
      <c r="C74" s="134"/>
      <c r="D74" s="135"/>
      <c r="E74" s="132"/>
      <c r="F74" s="332"/>
      <c r="G74" s="278"/>
      <c r="H74" s="322">
        <f>IF(SUM(F74:G78)&gt;100,100,SUM(F74:G78))</f>
        <v>0</v>
      </c>
    </row>
    <row r="75" spans="2:13" ht="18">
      <c r="B75" s="133" t="s">
        <v>542</v>
      </c>
      <c r="C75" s="134"/>
      <c r="D75" s="135"/>
      <c r="E75" s="132"/>
      <c r="F75" s="332"/>
      <c r="G75" s="278"/>
      <c r="H75" s="278"/>
    </row>
    <row r="76" spans="2:13" ht="18">
      <c r="B76" s="133" t="s">
        <v>543</v>
      </c>
      <c r="C76" s="135"/>
      <c r="D76" s="135"/>
      <c r="E76" s="135"/>
      <c r="F76" s="332"/>
      <c r="G76" s="278"/>
      <c r="H76" s="278"/>
    </row>
    <row r="77" spans="2:13" s="273" customFormat="1" ht="18">
      <c r="B77" s="133" t="s">
        <v>544</v>
      </c>
      <c r="C77" s="270"/>
      <c r="D77" s="270"/>
      <c r="E77" s="270"/>
      <c r="F77" s="333"/>
      <c r="G77" s="334"/>
      <c r="H77" s="278"/>
    </row>
    <row r="78" spans="2:13" ht="18">
      <c r="B78" s="133" t="s">
        <v>611</v>
      </c>
      <c r="C78" s="135"/>
      <c r="D78" s="135"/>
      <c r="E78" s="135"/>
      <c r="F78" s="332"/>
      <c r="G78" s="278"/>
      <c r="H78" s="278"/>
    </row>
    <row r="79" spans="2:13" ht="22.8">
      <c r="B79" s="137"/>
      <c r="C79" s="138"/>
      <c r="D79" s="138"/>
      <c r="E79" s="138"/>
      <c r="F79" s="138"/>
      <c r="G79" s="139" t="s">
        <v>58</v>
      </c>
      <c r="H79" s="140">
        <f>H8+H19+H30+H41+H52+H63+H74</f>
        <v>0</v>
      </c>
    </row>
    <row r="80" spans="2:13">
      <c r="B80" s="125"/>
    </row>
    <row r="81" spans="2:2">
      <c r="B81" s="125"/>
    </row>
    <row r="82" spans="2:2">
      <c r="B82" s="126"/>
    </row>
    <row r="83" spans="2:2">
      <c r="B83" s="126"/>
    </row>
    <row r="84" spans="2:2">
      <c r="B84" s="126"/>
    </row>
    <row r="85" spans="2:2">
      <c r="B85" s="126"/>
    </row>
    <row r="86" spans="2:2">
      <c r="B86" s="126"/>
    </row>
    <row r="87" spans="2:2">
      <c r="B87" s="126"/>
    </row>
    <row r="88" spans="2:2">
      <c r="B88" s="126"/>
    </row>
    <row r="89" spans="2:2">
      <c r="B89" s="126"/>
    </row>
    <row r="90" spans="2:2">
      <c r="B90" s="126"/>
    </row>
    <row r="91" spans="2:2">
      <c r="B91" s="126"/>
    </row>
    <row r="92" spans="2:2">
      <c r="B92" s="126"/>
    </row>
    <row r="93" spans="2:2">
      <c r="B93" s="126"/>
    </row>
    <row r="94" spans="2:2">
      <c r="B94" s="126"/>
    </row>
    <row r="95" spans="2:2">
      <c r="B95" s="126"/>
    </row>
    <row r="96" spans="2:2">
      <c r="B96" s="126"/>
    </row>
    <row r="97" spans="2:2">
      <c r="B97" s="126"/>
    </row>
    <row r="98" spans="2:2">
      <c r="B98" s="126"/>
    </row>
    <row r="99" spans="2:2">
      <c r="B99" s="126"/>
    </row>
    <row r="100" spans="2:2">
      <c r="B100" s="126"/>
    </row>
    <row r="101" spans="2:2">
      <c r="B101" s="126"/>
    </row>
    <row r="102" spans="2:2">
      <c r="B102" s="126"/>
    </row>
    <row r="103" spans="2:2">
      <c r="B103" s="126"/>
    </row>
    <row r="104" spans="2:2">
      <c r="B104" s="126"/>
    </row>
    <row r="105" spans="2:2">
      <c r="B105" s="126"/>
    </row>
    <row r="106" spans="2:2">
      <c r="B106" s="126"/>
    </row>
    <row r="107" spans="2:2">
      <c r="B107" s="126"/>
    </row>
    <row r="108" spans="2:2">
      <c r="B108" s="126"/>
    </row>
    <row r="109" spans="2:2">
      <c r="B109" s="126"/>
    </row>
    <row r="110" spans="2:2">
      <c r="B110" s="126"/>
    </row>
    <row r="111" spans="2:2">
      <c r="B111" s="126"/>
    </row>
    <row r="112" spans="2:2">
      <c r="B112" s="126"/>
    </row>
    <row r="113" spans="2:2">
      <c r="B113" s="126"/>
    </row>
    <row r="114" spans="2:2">
      <c r="B114" s="126"/>
    </row>
    <row r="115" spans="2:2">
      <c r="B115" s="126"/>
    </row>
    <row r="116" spans="2:2">
      <c r="B116" s="126"/>
    </row>
    <row r="117" spans="2:2">
      <c r="B117" s="126"/>
    </row>
    <row r="118" spans="2:2">
      <c r="B118" s="126"/>
    </row>
    <row r="119" spans="2:2">
      <c r="B119" s="126"/>
    </row>
    <row r="120" spans="2:2">
      <c r="B120" s="126"/>
    </row>
    <row r="121" spans="2:2">
      <c r="B121" s="126"/>
    </row>
    <row r="122" spans="2:2">
      <c r="B122" s="126"/>
    </row>
    <row r="123" spans="2:2">
      <c r="B123" s="126"/>
    </row>
    <row r="124" spans="2:2">
      <c r="B124" s="126"/>
    </row>
    <row r="125" spans="2:2">
      <c r="B125" s="126"/>
    </row>
    <row r="126" spans="2:2">
      <c r="B126" s="126"/>
    </row>
    <row r="127" spans="2:2">
      <c r="B127" s="126"/>
    </row>
    <row r="128" spans="2:2">
      <c r="B128" s="126"/>
    </row>
    <row r="129" spans="2:2">
      <c r="B129" s="126"/>
    </row>
    <row r="130" spans="2:2">
      <c r="B130" s="126"/>
    </row>
    <row r="131" spans="2:2">
      <c r="B131" s="126"/>
    </row>
    <row r="132" spans="2:2">
      <c r="B132" s="126"/>
    </row>
    <row r="133" spans="2:2">
      <c r="B133" s="126"/>
    </row>
    <row r="134" spans="2:2">
      <c r="B134" s="126"/>
    </row>
    <row r="135" spans="2:2">
      <c r="B135" s="126"/>
    </row>
    <row r="136" spans="2:2">
      <c r="B136" s="126"/>
    </row>
    <row r="137" spans="2:2">
      <c r="B137" s="126"/>
    </row>
    <row r="138" spans="2:2">
      <c r="B138" s="126"/>
    </row>
    <row r="139" spans="2:2">
      <c r="B139" s="126"/>
    </row>
    <row r="140" spans="2:2">
      <c r="B140" s="126"/>
    </row>
    <row r="141" spans="2:2">
      <c r="B141" s="126"/>
    </row>
    <row r="142" spans="2:2">
      <c r="B142" s="126"/>
    </row>
    <row r="143" spans="2:2">
      <c r="B143" s="126"/>
    </row>
    <row r="144" spans="2:2">
      <c r="B144" s="126"/>
    </row>
    <row r="145" spans="2:2">
      <c r="B145" s="126"/>
    </row>
    <row r="146" spans="2:2">
      <c r="B146" s="126"/>
    </row>
    <row r="147" spans="2:2">
      <c r="B147" s="126"/>
    </row>
    <row r="148" spans="2:2">
      <c r="B148" s="126"/>
    </row>
    <row r="149" spans="2:2">
      <c r="B149" s="126"/>
    </row>
    <row r="150" spans="2:2">
      <c r="B150" s="126"/>
    </row>
    <row r="151" spans="2:2">
      <c r="B151" s="126"/>
    </row>
    <row r="152" spans="2:2">
      <c r="B152" s="126"/>
    </row>
    <row r="153" spans="2:2">
      <c r="B153" s="126"/>
    </row>
    <row r="154" spans="2:2">
      <c r="B154" s="126"/>
    </row>
    <row r="155" spans="2:2">
      <c r="B155" s="126"/>
    </row>
    <row r="156" spans="2:2">
      <c r="B156" s="126"/>
    </row>
    <row r="157" spans="2:2">
      <c r="B157" s="126"/>
    </row>
    <row r="158" spans="2:2">
      <c r="B158" s="126"/>
    </row>
    <row r="159" spans="2:2">
      <c r="B159" s="126"/>
    </row>
    <row r="160" spans="2:2">
      <c r="B160" s="126"/>
    </row>
    <row r="161" spans="2:2">
      <c r="B161" s="126"/>
    </row>
    <row r="162" spans="2:2">
      <c r="B162" s="126"/>
    </row>
    <row r="163" spans="2:2">
      <c r="B163" s="126"/>
    </row>
    <row r="164" spans="2:2">
      <c r="B164" s="126"/>
    </row>
    <row r="165" spans="2:2">
      <c r="B165" s="126"/>
    </row>
    <row r="166" spans="2:2">
      <c r="B166" s="126"/>
    </row>
    <row r="167" spans="2:2">
      <c r="B167" s="126"/>
    </row>
    <row r="168" spans="2:2">
      <c r="B168" s="126"/>
    </row>
    <row r="169" spans="2:2">
      <c r="B169" s="126"/>
    </row>
    <row r="170" spans="2:2">
      <c r="B170" s="126"/>
    </row>
    <row r="171" spans="2:2">
      <c r="B171" s="126"/>
    </row>
    <row r="172" spans="2:2">
      <c r="B172" s="126"/>
    </row>
    <row r="173" spans="2:2">
      <c r="B173" s="126"/>
    </row>
    <row r="174" spans="2:2">
      <c r="B174" s="126"/>
    </row>
    <row r="175" spans="2:2">
      <c r="B175" s="126"/>
    </row>
    <row r="176" spans="2:2">
      <c r="B176" s="126"/>
    </row>
    <row r="177" spans="2:2">
      <c r="B177" s="126"/>
    </row>
    <row r="178" spans="2:2">
      <c r="B178" s="126"/>
    </row>
    <row r="179" spans="2:2">
      <c r="B179" s="126"/>
    </row>
    <row r="180" spans="2:2">
      <c r="B180" s="126"/>
    </row>
    <row r="181" spans="2:2">
      <c r="B181" s="126"/>
    </row>
    <row r="182" spans="2:2">
      <c r="B182" s="126"/>
    </row>
    <row r="183" spans="2:2">
      <c r="B183" s="126"/>
    </row>
    <row r="184" spans="2:2">
      <c r="B184" s="126"/>
    </row>
    <row r="185" spans="2:2">
      <c r="B185" s="126"/>
    </row>
    <row r="186" spans="2:2">
      <c r="B186" s="126"/>
    </row>
    <row r="187" spans="2:2">
      <c r="B187" s="126"/>
    </row>
    <row r="188" spans="2:2">
      <c r="B188" s="126"/>
    </row>
    <row r="189" spans="2:2">
      <c r="B189" s="126"/>
    </row>
    <row r="190" spans="2:2">
      <c r="B190" s="126"/>
    </row>
    <row r="191" spans="2:2">
      <c r="B191" s="126"/>
    </row>
    <row r="192" spans="2:2">
      <c r="B192" s="126"/>
    </row>
    <row r="193" spans="2:2">
      <c r="B193" s="126"/>
    </row>
    <row r="194" spans="2:2">
      <c r="B194" s="126"/>
    </row>
    <row r="195" spans="2:2">
      <c r="B195" s="126"/>
    </row>
    <row r="196" spans="2:2">
      <c r="B196" s="126"/>
    </row>
    <row r="197" spans="2:2">
      <c r="B197" s="126"/>
    </row>
    <row r="198" spans="2:2">
      <c r="B198" s="126"/>
    </row>
    <row r="199" spans="2:2">
      <c r="B199" s="126"/>
    </row>
    <row r="200" spans="2:2">
      <c r="B200" s="126"/>
    </row>
    <row r="201" spans="2:2">
      <c r="B201" s="126"/>
    </row>
    <row r="202" spans="2:2">
      <c r="B202" s="126"/>
    </row>
    <row r="203" spans="2:2">
      <c r="B203" s="126"/>
    </row>
    <row r="204" spans="2:2">
      <c r="B204" s="126"/>
    </row>
    <row r="205" spans="2:2">
      <c r="B205" s="126"/>
    </row>
    <row r="206" spans="2:2">
      <c r="B206" s="126"/>
    </row>
    <row r="207" spans="2:2">
      <c r="B207" s="126"/>
    </row>
    <row r="208" spans="2:2">
      <c r="B208" s="126"/>
    </row>
    <row r="209" spans="2:2">
      <c r="B209" s="126"/>
    </row>
    <row r="210" spans="2:2">
      <c r="B210" s="126"/>
    </row>
    <row r="211" spans="2:2">
      <c r="B211" s="126"/>
    </row>
    <row r="212" spans="2:2">
      <c r="B212" s="126"/>
    </row>
    <row r="213" spans="2:2">
      <c r="B213" s="126"/>
    </row>
    <row r="214" spans="2:2">
      <c r="B214" s="126"/>
    </row>
    <row r="215" spans="2:2">
      <c r="B215" s="126"/>
    </row>
    <row r="216" spans="2:2">
      <c r="B216" s="126"/>
    </row>
    <row r="217" spans="2:2">
      <c r="B217" s="126"/>
    </row>
    <row r="218" spans="2:2">
      <c r="B218" s="126"/>
    </row>
    <row r="219" spans="2:2">
      <c r="B219" s="126"/>
    </row>
    <row r="220" spans="2:2">
      <c r="B220" s="126"/>
    </row>
    <row r="221" spans="2:2">
      <c r="B221" s="126"/>
    </row>
    <row r="222" spans="2:2">
      <c r="B222" s="126"/>
    </row>
    <row r="223" spans="2:2">
      <c r="B223" s="126"/>
    </row>
    <row r="224" spans="2:2">
      <c r="B224" s="126"/>
    </row>
    <row r="225" spans="2:2">
      <c r="B225" s="126"/>
    </row>
    <row r="226" spans="2:2">
      <c r="B226" s="126"/>
    </row>
    <row r="227" spans="2:2">
      <c r="B227" s="126"/>
    </row>
    <row r="228" spans="2:2">
      <c r="B228" s="126"/>
    </row>
    <row r="229" spans="2:2">
      <c r="B229" s="126"/>
    </row>
    <row r="230" spans="2:2">
      <c r="B230" s="126"/>
    </row>
    <row r="231" spans="2:2">
      <c r="B231" s="126"/>
    </row>
    <row r="232" spans="2:2">
      <c r="B232" s="126"/>
    </row>
    <row r="233" spans="2:2">
      <c r="B233" s="126"/>
    </row>
    <row r="234" spans="2:2">
      <c r="B234" s="126"/>
    </row>
    <row r="235" spans="2:2">
      <c r="B235" s="126"/>
    </row>
    <row r="236" spans="2:2">
      <c r="B236" s="126"/>
    </row>
    <row r="237" spans="2:2">
      <c r="B237" s="126"/>
    </row>
    <row r="238" spans="2:2">
      <c r="B238" s="126"/>
    </row>
    <row r="239" spans="2:2">
      <c r="B239" s="126"/>
    </row>
    <row r="240" spans="2:2">
      <c r="B240" s="126"/>
    </row>
    <row r="241" spans="2:2">
      <c r="B241" s="126"/>
    </row>
    <row r="242" spans="2:2">
      <c r="B242" s="126"/>
    </row>
    <row r="243" spans="2:2">
      <c r="B243" s="126"/>
    </row>
    <row r="244" spans="2:2">
      <c r="B244" s="126"/>
    </row>
    <row r="245" spans="2:2">
      <c r="B245" s="126"/>
    </row>
    <row r="246" spans="2:2">
      <c r="B246" s="126"/>
    </row>
    <row r="247" spans="2:2">
      <c r="B247" s="126"/>
    </row>
    <row r="248" spans="2:2">
      <c r="B248" s="126"/>
    </row>
    <row r="249" spans="2:2">
      <c r="B249" s="126"/>
    </row>
    <row r="250" spans="2:2">
      <c r="B250" s="126"/>
    </row>
    <row r="251" spans="2:2">
      <c r="B251" s="126"/>
    </row>
    <row r="252" spans="2:2">
      <c r="B252" s="126"/>
    </row>
    <row r="253" spans="2:2">
      <c r="B253" s="126"/>
    </row>
    <row r="254" spans="2:2">
      <c r="B254" s="126"/>
    </row>
    <row r="255" spans="2:2">
      <c r="B255" s="126"/>
    </row>
    <row r="256" spans="2:2">
      <c r="B256" s="126"/>
    </row>
    <row r="257" spans="2:2">
      <c r="B257" s="126"/>
    </row>
    <row r="258" spans="2:2">
      <c r="B258" s="126"/>
    </row>
    <row r="259" spans="2:2">
      <c r="B259" s="126"/>
    </row>
    <row r="260" spans="2:2">
      <c r="B260" s="126"/>
    </row>
    <row r="261" spans="2:2">
      <c r="B261" s="126"/>
    </row>
    <row r="262" spans="2:2">
      <c r="B262" s="126"/>
    </row>
    <row r="263" spans="2:2">
      <c r="B263" s="126"/>
    </row>
    <row r="264" spans="2:2">
      <c r="B264" s="126"/>
    </row>
    <row r="265" spans="2:2">
      <c r="B265" s="126"/>
    </row>
    <row r="266" spans="2:2">
      <c r="B266" s="126"/>
    </row>
    <row r="267" spans="2:2">
      <c r="B267" s="126"/>
    </row>
    <row r="268" spans="2:2">
      <c r="B268" s="126"/>
    </row>
    <row r="269" spans="2:2">
      <c r="B269" s="126"/>
    </row>
    <row r="270" spans="2:2">
      <c r="B270" s="126"/>
    </row>
    <row r="271" spans="2:2">
      <c r="B271" s="126"/>
    </row>
    <row r="272" spans="2:2">
      <c r="B272" s="126"/>
    </row>
    <row r="273" spans="2:2">
      <c r="B273" s="126"/>
    </row>
    <row r="274" spans="2:2">
      <c r="B274" s="126"/>
    </row>
    <row r="275" spans="2:2">
      <c r="B275" s="126"/>
    </row>
    <row r="276" spans="2:2">
      <c r="B276" s="126"/>
    </row>
    <row r="277" spans="2:2">
      <c r="B277" s="126"/>
    </row>
    <row r="278" spans="2:2">
      <c r="B278" s="126"/>
    </row>
    <row r="279" spans="2:2">
      <c r="B279" s="126"/>
    </row>
  </sheetData>
  <mergeCells count="56">
    <mergeCell ref="B2:H2"/>
    <mergeCell ref="C3:D3"/>
    <mergeCell ref="F3:G3"/>
    <mergeCell ref="B4:C4"/>
    <mergeCell ref="D4:H4"/>
    <mergeCell ref="B5:C5"/>
    <mergeCell ref="D5:H5"/>
    <mergeCell ref="F11:G11"/>
    <mergeCell ref="F12:G12"/>
    <mergeCell ref="F13:G13"/>
    <mergeCell ref="F14:G14"/>
    <mergeCell ref="B6:C6"/>
    <mergeCell ref="D6:H6"/>
    <mergeCell ref="F7:G7"/>
    <mergeCell ref="F8:G8"/>
    <mergeCell ref="H8:H17"/>
    <mergeCell ref="F9:G9"/>
    <mergeCell ref="F10:G10"/>
    <mergeCell ref="F17:G17"/>
    <mergeCell ref="F15:G15"/>
    <mergeCell ref="F16:G16"/>
    <mergeCell ref="F29:G29"/>
    <mergeCell ref="F30:G30"/>
    <mergeCell ref="F39:G39"/>
    <mergeCell ref="F22:G22"/>
    <mergeCell ref="F23:G23"/>
    <mergeCell ref="F24:G24"/>
    <mergeCell ref="H63:H72"/>
    <mergeCell ref="F74:G74"/>
    <mergeCell ref="H74:H78"/>
    <mergeCell ref="F75:G75"/>
    <mergeCell ref="F76:G76"/>
    <mergeCell ref="F78:G78"/>
    <mergeCell ref="F73:G73"/>
    <mergeCell ref="F77:G77"/>
    <mergeCell ref="H52:H61"/>
    <mergeCell ref="F37:G37"/>
    <mergeCell ref="F38:G38"/>
    <mergeCell ref="H30:H39"/>
    <mergeCell ref="F31:G31"/>
    <mergeCell ref="F32:G32"/>
    <mergeCell ref="F33:G33"/>
    <mergeCell ref="F34:G34"/>
    <mergeCell ref="F35:G35"/>
    <mergeCell ref="F36:G36"/>
    <mergeCell ref="H41:H45"/>
    <mergeCell ref="H47:H50"/>
    <mergeCell ref="F18:G18"/>
    <mergeCell ref="F19:G19"/>
    <mergeCell ref="H19:H28"/>
    <mergeCell ref="F20:G20"/>
    <mergeCell ref="F21:G21"/>
    <mergeCell ref="F28:G28"/>
    <mergeCell ref="F25:G25"/>
    <mergeCell ref="F27:G27"/>
    <mergeCell ref="F26:G26"/>
  </mergeCells>
  <conditionalFormatting sqref="H8:H17">
    <cfRule type="cellIs" dxfId="110" priority="1" operator="equal">
      <formula>10</formula>
    </cfRule>
  </conditionalFormatting>
  <conditionalFormatting sqref="H19:H28">
    <cfRule type="cellIs" dxfId="109" priority="2" operator="equal">
      <formula>20</formula>
    </cfRule>
  </conditionalFormatting>
  <conditionalFormatting sqref="H30:H39 H41:H45">
    <cfRule type="cellIs" dxfId="108" priority="3" operator="equal">
      <formula>50</formula>
    </cfRule>
  </conditionalFormatting>
  <conditionalFormatting sqref="H52:H61">
    <cfRule type="cellIs" dxfId="107" priority="4" operator="equal">
      <formula>100</formula>
    </cfRule>
  </conditionalFormatting>
  <conditionalFormatting sqref="H63">
    <cfRule type="cellIs" dxfId="106" priority="5" operator="equal">
      <formula>140</formula>
    </cfRule>
  </conditionalFormatting>
  <conditionalFormatting sqref="H74:H78">
    <cfRule type="cellIs" dxfId="105" priority="6" operator="greaterThan">
      <formula>99</formula>
    </cfRule>
  </conditionalFormatting>
  <conditionalFormatting sqref="H79">
    <cfRule type="cellIs" dxfId="104" priority="7" operator="equal">
      <formula>470</formula>
    </cfRule>
  </conditionalFormatting>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sheetPr>
    <tabColor rgb="FFF1C232"/>
    <outlinePr summaryBelow="0" summaryRight="0"/>
  </sheetPr>
  <dimension ref="B1:K1007"/>
  <sheetViews>
    <sheetView topLeftCell="B1" zoomScale="64" workbookViewId="0">
      <selection activeCell="Q6" sqref="Q6"/>
    </sheetView>
  </sheetViews>
  <sheetFormatPr defaultColWidth="14.44140625" defaultRowHeight="15" customHeight="1"/>
  <cols>
    <col min="1" max="1" width="3.33203125" style="3" customWidth="1"/>
    <col min="2" max="2" width="11.88671875" style="3" customWidth="1"/>
    <col min="3" max="3" width="49.88671875" style="3" customWidth="1"/>
    <col min="4" max="5" width="43.44140625" style="3" customWidth="1"/>
    <col min="6" max="10" width="5.44140625" style="3" customWidth="1"/>
    <col min="11" max="11" width="9.44140625" style="3" customWidth="1"/>
    <col min="12" max="13" width="7.5546875" style="3" customWidth="1"/>
    <col min="14" max="16384" width="14.44140625" style="3"/>
  </cols>
  <sheetData>
    <row r="1" spans="2:11" ht="14.25" customHeight="1"/>
    <row r="2" spans="2:11" ht="18.75" customHeight="1">
      <c r="B2" s="343" t="s">
        <v>595</v>
      </c>
      <c r="C2" s="278"/>
      <c r="D2" s="278"/>
      <c r="E2" s="278"/>
      <c r="F2" s="278"/>
      <c r="G2" s="278"/>
      <c r="H2" s="278"/>
      <c r="I2" s="278"/>
      <c r="J2" s="278"/>
      <c r="K2" s="278"/>
    </row>
    <row r="3" spans="2:11" ht="36" customHeight="1">
      <c r="B3" s="344" t="s">
        <v>1</v>
      </c>
      <c r="C3" s="306" t="s">
        <v>11</v>
      </c>
      <c r="D3" s="127"/>
      <c r="E3" s="127" t="s">
        <v>4</v>
      </c>
      <c r="F3" s="306" t="s">
        <v>13</v>
      </c>
      <c r="G3" s="278"/>
      <c r="H3" s="278"/>
      <c r="I3" s="278"/>
      <c r="J3" s="278"/>
      <c r="K3" s="306" t="s">
        <v>7</v>
      </c>
    </row>
    <row r="4" spans="2:11" ht="202.8">
      <c r="B4" s="278"/>
      <c r="C4" s="278"/>
      <c r="D4" s="127" t="s">
        <v>18</v>
      </c>
      <c r="E4" s="127" t="s">
        <v>19</v>
      </c>
      <c r="F4" s="144" t="s">
        <v>20</v>
      </c>
      <c r="G4" s="144" t="s">
        <v>21</v>
      </c>
      <c r="H4" s="144" t="s">
        <v>22</v>
      </c>
      <c r="I4" s="144" t="s">
        <v>23</v>
      </c>
      <c r="J4" s="144" t="s">
        <v>24</v>
      </c>
      <c r="K4" s="278"/>
    </row>
    <row r="5" spans="2:11" ht="36">
      <c r="B5" s="148" t="s">
        <v>350</v>
      </c>
      <c r="C5" s="342" t="s">
        <v>25</v>
      </c>
      <c r="D5" s="278"/>
      <c r="E5" s="278"/>
      <c r="F5" s="145">
        <v>1</v>
      </c>
      <c r="G5" s="145">
        <v>2</v>
      </c>
      <c r="H5" s="145">
        <v>3</v>
      </c>
      <c r="I5" s="145">
        <v>4</v>
      </c>
      <c r="J5" s="145">
        <v>5</v>
      </c>
      <c r="K5" s="127" t="s">
        <v>613</v>
      </c>
    </row>
    <row r="6" spans="2:11" ht="18">
      <c r="B6" s="149" t="s">
        <v>351</v>
      </c>
      <c r="C6" s="146"/>
      <c r="D6" s="132"/>
      <c r="E6" s="132"/>
      <c r="F6" s="132"/>
      <c r="G6" s="132"/>
      <c r="H6" s="132"/>
      <c r="I6" s="132"/>
      <c r="J6" s="132"/>
      <c r="K6" s="342">
        <f>IF(SUM(F6:J15)&gt;50,50,SUM(F6:J15))</f>
        <v>0</v>
      </c>
    </row>
    <row r="7" spans="2:11" ht="18">
      <c r="B7" s="149" t="s">
        <v>352</v>
      </c>
      <c r="C7" s="131"/>
      <c r="D7" s="132"/>
      <c r="E7" s="132"/>
      <c r="F7" s="132"/>
      <c r="G7" s="132"/>
      <c r="H7" s="132"/>
      <c r="I7" s="132"/>
      <c r="J7" s="132"/>
      <c r="K7" s="278"/>
    </row>
    <row r="8" spans="2:11" ht="18">
      <c r="B8" s="149" t="s">
        <v>353</v>
      </c>
      <c r="C8" s="146"/>
      <c r="D8" s="132"/>
      <c r="E8" s="132"/>
      <c r="F8" s="132"/>
      <c r="G8" s="132"/>
      <c r="H8" s="132"/>
      <c r="I8" s="132"/>
      <c r="J8" s="132"/>
      <c r="K8" s="278"/>
    </row>
    <row r="9" spans="2:11" ht="18">
      <c r="B9" s="149" t="s">
        <v>354</v>
      </c>
      <c r="C9" s="131"/>
      <c r="D9" s="132"/>
      <c r="E9" s="132"/>
      <c r="F9" s="132"/>
      <c r="G9" s="132"/>
      <c r="H9" s="132"/>
      <c r="I9" s="132"/>
      <c r="J9" s="132"/>
      <c r="K9" s="278"/>
    </row>
    <row r="10" spans="2:11" ht="18">
      <c r="B10" s="149" t="s">
        <v>355</v>
      </c>
      <c r="C10" s="146"/>
      <c r="D10" s="132"/>
      <c r="E10" s="132"/>
      <c r="F10" s="132"/>
      <c r="G10" s="132"/>
      <c r="H10" s="132"/>
      <c r="I10" s="132"/>
      <c r="J10" s="132"/>
      <c r="K10" s="278"/>
    </row>
    <row r="11" spans="2:11" ht="18">
      <c r="B11" s="149" t="s">
        <v>356</v>
      </c>
      <c r="C11" s="146"/>
      <c r="D11" s="132"/>
      <c r="E11" s="132"/>
      <c r="F11" s="132"/>
      <c r="G11" s="132"/>
      <c r="H11" s="132"/>
      <c r="I11" s="132"/>
      <c r="J11" s="132"/>
      <c r="K11" s="278"/>
    </row>
    <row r="12" spans="2:11" ht="18">
      <c r="B12" s="149" t="s">
        <v>357</v>
      </c>
      <c r="C12" s="146"/>
      <c r="D12" s="132"/>
      <c r="E12" s="132"/>
      <c r="F12" s="132"/>
      <c r="G12" s="132"/>
      <c r="H12" s="132"/>
      <c r="I12" s="132"/>
      <c r="J12" s="132"/>
      <c r="K12" s="278"/>
    </row>
    <row r="13" spans="2:11" ht="18">
      <c r="B13" s="149" t="s">
        <v>358</v>
      </c>
      <c r="C13" s="146"/>
      <c r="D13" s="132"/>
      <c r="E13" s="132"/>
      <c r="F13" s="132"/>
      <c r="G13" s="132"/>
      <c r="H13" s="132"/>
      <c r="I13" s="132"/>
      <c r="J13" s="132"/>
      <c r="K13" s="278"/>
    </row>
    <row r="14" spans="2:11" ht="18">
      <c r="B14" s="149" t="s">
        <v>359</v>
      </c>
      <c r="C14" s="146"/>
      <c r="D14" s="132"/>
      <c r="E14" s="132"/>
      <c r="F14" s="132"/>
      <c r="G14" s="132"/>
      <c r="H14" s="132"/>
      <c r="I14" s="132"/>
      <c r="J14" s="132"/>
      <c r="K14" s="278"/>
    </row>
    <row r="15" spans="2:11" ht="18">
      <c r="B15" s="149" t="s">
        <v>360</v>
      </c>
      <c r="C15" s="146"/>
      <c r="D15" s="132"/>
      <c r="E15" s="132"/>
      <c r="F15" s="132"/>
      <c r="G15" s="132"/>
      <c r="H15" s="132"/>
      <c r="I15" s="132"/>
      <c r="J15" s="132"/>
      <c r="K15" s="278"/>
    </row>
    <row r="16" spans="2:11" ht="36">
      <c r="B16" s="148" t="s">
        <v>361</v>
      </c>
      <c r="C16" s="341" t="s">
        <v>348</v>
      </c>
      <c r="D16" s="278"/>
      <c r="E16" s="278"/>
      <c r="F16" s="145">
        <v>5</v>
      </c>
      <c r="G16" s="145">
        <v>10</v>
      </c>
      <c r="H16" s="145" t="s">
        <v>52</v>
      </c>
      <c r="I16" s="145">
        <v>20</v>
      </c>
      <c r="J16" s="145" t="s">
        <v>52</v>
      </c>
      <c r="K16" s="127" t="s">
        <v>26</v>
      </c>
    </row>
    <row r="17" spans="2:11" ht="15.75" customHeight="1">
      <c r="B17" s="149" t="s">
        <v>362</v>
      </c>
      <c r="C17" s="132"/>
      <c r="D17" s="132"/>
      <c r="E17" s="132"/>
      <c r="F17" s="132"/>
      <c r="G17" s="132"/>
      <c r="H17" s="132"/>
      <c r="I17" s="132"/>
      <c r="J17" s="132"/>
      <c r="K17" s="342">
        <f>IF(SUM(F17:J21)&gt;100,100,SUM(F17:J21))</f>
        <v>0</v>
      </c>
    </row>
    <row r="18" spans="2:11" ht="15.75" customHeight="1">
      <c r="B18" s="149" t="s">
        <v>363</v>
      </c>
      <c r="C18" s="132"/>
      <c r="D18" s="132"/>
      <c r="E18" s="132"/>
      <c r="F18" s="132"/>
      <c r="G18" s="132"/>
      <c r="H18" s="132"/>
      <c r="I18" s="132"/>
      <c r="J18" s="132"/>
      <c r="K18" s="278"/>
    </row>
    <row r="19" spans="2:11" ht="15.75" customHeight="1">
      <c r="B19" s="149" t="s">
        <v>364</v>
      </c>
      <c r="C19" s="132"/>
      <c r="D19" s="132"/>
      <c r="E19" s="132"/>
      <c r="F19" s="132"/>
      <c r="G19" s="132"/>
      <c r="H19" s="132"/>
      <c r="I19" s="132"/>
      <c r="J19" s="132"/>
      <c r="K19" s="278"/>
    </row>
    <row r="20" spans="2:11" ht="15.75" customHeight="1">
      <c r="B20" s="149" t="s">
        <v>365</v>
      </c>
      <c r="C20" s="132"/>
      <c r="D20" s="132"/>
      <c r="E20" s="132"/>
      <c r="F20" s="132"/>
      <c r="G20" s="132"/>
      <c r="H20" s="132"/>
      <c r="I20" s="132"/>
      <c r="J20" s="132"/>
      <c r="K20" s="278"/>
    </row>
    <row r="21" spans="2:11" ht="15.75" customHeight="1">
      <c r="B21" s="149" t="s">
        <v>366</v>
      </c>
      <c r="C21" s="132"/>
      <c r="D21" s="132"/>
      <c r="E21" s="132"/>
      <c r="F21" s="132"/>
      <c r="G21" s="132"/>
      <c r="H21" s="132"/>
      <c r="I21" s="132"/>
      <c r="J21" s="132"/>
      <c r="K21" s="278"/>
    </row>
    <row r="22" spans="2:11" ht="36">
      <c r="B22" s="148" t="s">
        <v>367</v>
      </c>
      <c r="C22" s="341" t="s">
        <v>375</v>
      </c>
      <c r="D22" s="278"/>
      <c r="E22" s="278"/>
      <c r="F22" s="145">
        <v>3</v>
      </c>
      <c r="G22" s="145">
        <v>5</v>
      </c>
      <c r="H22" s="145">
        <v>10</v>
      </c>
      <c r="I22" s="145">
        <v>15</v>
      </c>
      <c r="J22" s="145" t="s">
        <v>52</v>
      </c>
      <c r="K22" s="150" t="s">
        <v>616</v>
      </c>
    </row>
    <row r="23" spans="2:11" ht="15.75" customHeight="1">
      <c r="B23" s="149" t="s">
        <v>368</v>
      </c>
      <c r="C23" s="131"/>
      <c r="D23" s="132"/>
      <c r="E23" s="132"/>
      <c r="F23" s="132"/>
      <c r="G23" s="132"/>
      <c r="H23" s="132"/>
      <c r="I23" s="132"/>
      <c r="J23" s="132"/>
      <c r="K23" s="338">
        <f>IF(SUM(F23:J29)&gt;105,105,SUM(F23:J29))</f>
        <v>0</v>
      </c>
    </row>
    <row r="24" spans="2:11" ht="15.75" customHeight="1">
      <c r="B24" s="149" t="s">
        <v>369</v>
      </c>
      <c r="C24" s="146"/>
      <c r="D24" s="132"/>
      <c r="E24" s="132"/>
      <c r="F24" s="132"/>
      <c r="G24" s="132"/>
      <c r="H24" s="132"/>
      <c r="I24" s="132"/>
      <c r="J24" s="132"/>
      <c r="K24" s="339"/>
    </row>
    <row r="25" spans="2:11" ht="15.75" customHeight="1">
      <c r="B25" s="149" t="s">
        <v>370</v>
      </c>
      <c r="C25" s="131"/>
      <c r="D25" s="132"/>
      <c r="E25" s="132"/>
      <c r="F25" s="132"/>
      <c r="G25" s="132"/>
      <c r="H25" s="132"/>
      <c r="I25" s="132"/>
      <c r="J25" s="132"/>
      <c r="K25" s="339"/>
    </row>
    <row r="26" spans="2:11" ht="15.75" customHeight="1">
      <c r="B26" s="149" t="s">
        <v>371</v>
      </c>
      <c r="C26" s="146"/>
      <c r="D26" s="132"/>
      <c r="E26" s="132"/>
      <c r="F26" s="132"/>
      <c r="G26" s="132"/>
      <c r="H26" s="132"/>
      <c r="I26" s="132"/>
      <c r="J26" s="132"/>
      <c r="K26" s="339"/>
    </row>
    <row r="27" spans="2:11" ht="15.75" customHeight="1">
      <c r="B27" s="149" t="s">
        <v>372</v>
      </c>
      <c r="C27" s="146"/>
      <c r="D27" s="132"/>
      <c r="E27" s="132"/>
      <c r="F27" s="132"/>
      <c r="G27" s="132"/>
      <c r="H27" s="132"/>
      <c r="I27" s="132"/>
      <c r="J27" s="132"/>
      <c r="K27" s="339"/>
    </row>
    <row r="28" spans="2:11" ht="15.75" customHeight="1">
      <c r="B28" s="149" t="s">
        <v>373</v>
      </c>
      <c r="C28" s="146"/>
      <c r="D28" s="132"/>
      <c r="E28" s="132"/>
      <c r="F28" s="132"/>
      <c r="G28" s="132"/>
      <c r="H28" s="132"/>
      <c r="I28" s="132"/>
      <c r="J28" s="132"/>
      <c r="K28" s="339"/>
    </row>
    <row r="29" spans="2:11" ht="15.75" customHeight="1">
      <c r="B29" s="149" t="s">
        <v>374</v>
      </c>
      <c r="C29" s="146"/>
      <c r="D29" s="132"/>
      <c r="E29" s="132"/>
      <c r="F29" s="132"/>
      <c r="G29" s="132"/>
      <c r="H29" s="132"/>
      <c r="I29" s="132"/>
      <c r="J29" s="132"/>
      <c r="K29" s="339"/>
    </row>
    <row r="30" spans="2:11" ht="36">
      <c r="B30" s="148" t="s">
        <v>378</v>
      </c>
      <c r="C30" s="341" t="s">
        <v>376</v>
      </c>
      <c r="D30" s="278"/>
      <c r="E30" s="278"/>
      <c r="F30" s="145">
        <v>2</v>
      </c>
      <c r="G30" s="145">
        <v>3</v>
      </c>
      <c r="H30" s="145">
        <v>4</v>
      </c>
      <c r="I30" s="145">
        <v>5</v>
      </c>
      <c r="J30" s="145">
        <v>6</v>
      </c>
      <c r="K30" s="150" t="s">
        <v>614</v>
      </c>
    </row>
    <row r="31" spans="2:11" ht="15.75" customHeight="1">
      <c r="B31" s="149" t="s">
        <v>379</v>
      </c>
      <c r="C31" s="146"/>
      <c r="D31" s="132"/>
      <c r="E31" s="132"/>
      <c r="F31" s="132"/>
      <c r="G31" s="132"/>
      <c r="H31" s="132"/>
      <c r="I31" s="132"/>
      <c r="J31" s="132"/>
      <c r="K31" s="338">
        <f>IF(SUM(F31:J40)&gt;60,60,SUM(F31:J40))</f>
        <v>0</v>
      </c>
    </row>
    <row r="32" spans="2:11" ht="15.75" customHeight="1">
      <c r="B32" s="149" t="s">
        <v>380</v>
      </c>
      <c r="C32" s="146"/>
      <c r="D32" s="132"/>
      <c r="E32" s="132"/>
      <c r="F32" s="132"/>
      <c r="G32" s="132"/>
      <c r="H32" s="132"/>
      <c r="I32" s="132"/>
      <c r="J32" s="132"/>
      <c r="K32" s="339"/>
    </row>
    <row r="33" spans="2:11" ht="15.75" customHeight="1">
      <c r="B33" s="149" t="s">
        <v>381</v>
      </c>
      <c r="C33" s="146"/>
      <c r="D33" s="132"/>
      <c r="E33" s="132"/>
      <c r="F33" s="132"/>
      <c r="G33" s="132"/>
      <c r="H33" s="132"/>
      <c r="I33" s="132"/>
      <c r="J33" s="132"/>
      <c r="K33" s="339"/>
    </row>
    <row r="34" spans="2:11" ht="15.75" customHeight="1">
      <c r="B34" s="149" t="s">
        <v>382</v>
      </c>
      <c r="C34" s="146"/>
      <c r="D34" s="132"/>
      <c r="E34" s="132"/>
      <c r="F34" s="132"/>
      <c r="G34" s="132"/>
      <c r="H34" s="132"/>
      <c r="I34" s="132"/>
      <c r="J34" s="132"/>
      <c r="K34" s="339"/>
    </row>
    <row r="35" spans="2:11" ht="15.75" customHeight="1">
      <c r="B35" s="149" t="s">
        <v>383</v>
      </c>
      <c r="C35" s="146"/>
      <c r="D35" s="132"/>
      <c r="E35" s="132"/>
      <c r="F35" s="132"/>
      <c r="G35" s="132"/>
      <c r="H35" s="132"/>
      <c r="I35" s="132"/>
      <c r="J35" s="132"/>
      <c r="K35" s="339"/>
    </row>
    <row r="36" spans="2:11" ht="15.75" customHeight="1">
      <c r="B36" s="149" t="s">
        <v>384</v>
      </c>
      <c r="C36" s="146"/>
      <c r="D36" s="132"/>
      <c r="E36" s="132"/>
      <c r="F36" s="132"/>
      <c r="G36" s="132"/>
      <c r="H36" s="132"/>
      <c r="I36" s="132"/>
      <c r="J36" s="132"/>
      <c r="K36" s="339"/>
    </row>
    <row r="37" spans="2:11" ht="15.75" customHeight="1">
      <c r="B37" s="149" t="s">
        <v>385</v>
      </c>
      <c r="C37" s="146"/>
      <c r="D37" s="132"/>
      <c r="E37" s="132"/>
      <c r="F37" s="132"/>
      <c r="G37" s="132"/>
      <c r="H37" s="132"/>
      <c r="I37" s="132"/>
      <c r="J37" s="132"/>
      <c r="K37" s="339"/>
    </row>
    <row r="38" spans="2:11" ht="15.75" customHeight="1">
      <c r="B38" s="149" t="s">
        <v>386</v>
      </c>
      <c r="C38" s="146"/>
      <c r="D38" s="132"/>
      <c r="E38" s="132"/>
      <c r="F38" s="132"/>
      <c r="G38" s="132"/>
      <c r="H38" s="132"/>
      <c r="I38" s="132"/>
      <c r="J38" s="132"/>
      <c r="K38" s="339"/>
    </row>
    <row r="39" spans="2:11" ht="15.75" customHeight="1">
      <c r="B39" s="149" t="s">
        <v>387</v>
      </c>
      <c r="C39" s="131"/>
      <c r="D39" s="132"/>
      <c r="E39" s="132"/>
      <c r="F39" s="132"/>
      <c r="G39" s="132"/>
      <c r="H39" s="132"/>
      <c r="I39" s="132"/>
      <c r="J39" s="132"/>
      <c r="K39" s="339"/>
    </row>
    <row r="40" spans="2:11" ht="15.75" customHeight="1">
      <c r="B40" s="149" t="s">
        <v>388</v>
      </c>
      <c r="C40" s="146"/>
      <c r="D40" s="132"/>
      <c r="E40" s="132"/>
      <c r="F40" s="132"/>
      <c r="G40" s="132"/>
      <c r="H40" s="132"/>
      <c r="I40" s="132"/>
      <c r="J40" s="132"/>
      <c r="K40" s="340"/>
    </row>
    <row r="41" spans="2:11" ht="77.400000000000006" customHeight="1">
      <c r="B41" s="148" t="s">
        <v>389</v>
      </c>
      <c r="C41" s="341" t="s">
        <v>377</v>
      </c>
      <c r="D41" s="278"/>
      <c r="E41" s="278"/>
      <c r="F41" s="346" t="s">
        <v>615</v>
      </c>
      <c r="G41" s="347"/>
      <c r="H41" s="347"/>
      <c r="I41" s="347"/>
      <c r="J41" s="348"/>
      <c r="K41" s="150" t="s">
        <v>613</v>
      </c>
    </row>
    <row r="42" spans="2:11" ht="15.75" customHeight="1">
      <c r="B42" s="149" t="s">
        <v>390</v>
      </c>
      <c r="C42" s="146"/>
      <c r="D42" s="132"/>
      <c r="E42" s="132"/>
      <c r="F42" s="349"/>
      <c r="G42" s="350"/>
      <c r="H42" s="350"/>
      <c r="I42" s="350"/>
      <c r="J42" s="351"/>
      <c r="K42" s="338">
        <f>IF(SUM(F42:J51)&gt;50,50,SUM(F42:J51))</f>
        <v>0</v>
      </c>
    </row>
    <row r="43" spans="2:11" ht="15.75" customHeight="1">
      <c r="B43" s="149" t="s">
        <v>391</v>
      </c>
      <c r="C43" s="146"/>
      <c r="D43" s="132"/>
      <c r="E43" s="132"/>
      <c r="F43" s="349"/>
      <c r="G43" s="350"/>
      <c r="H43" s="350"/>
      <c r="I43" s="350"/>
      <c r="J43" s="351"/>
      <c r="K43" s="339"/>
    </row>
    <row r="44" spans="2:11" ht="15.75" customHeight="1">
      <c r="B44" s="149" t="s">
        <v>392</v>
      </c>
      <c r="C44" s="146"/>
      <c r="D44" s="132"/>
      <c r="E44" s="132"/>
      <c r="F44" s="349"/>
      <c r="G44" s="350"/>
      <c r="H44" s="350"/>
      <c r="I44" s="350"/>
      <c r="J44" s="351"/>
      <c r="K44" s="339"/>
    </row>
    <row r="45" spans="2:11" ht="15.75" customHeight="1">
      <c r="B45" s="149" t="s">
        <v>393</v>
      </c>
      <c r="C45" s="146"/>
      <c r="D45" s="132"/>
      <c r="E45" s="132"/>
      <c r="F45" s="349"/>
      <c r="G45" s="350"/>
      <c r="H45" s="350"/>
      <c r="I45" s="350"/>
      <c r="J45" s="351"/>
      <c r="K45" s="339"/>
    </row>
    <row r="46" spans="2:11" ht="15.75" customHeight="1">
      <c r="B46" s="149" t="s">
        <v>394</v>
      </c>
      <c r="C46" s="146"/>
      <c r="D46" s="132"/>
      <c r="E46" s="132"/>
      <c r="F46" s="349"/>
      <c r="G46" s="350"/>
      <c r="H46" s="350"/>
      <c r="I46" s="350"/>
      <c r="J46" s="351"/>
      <c r="K46" s="339"/>
    </row>
    <row r="47" spans="2:11" ht="15.75" customHeight="1">
      <c r="B47" s="149" t="s">
        <v>395</v>
      </c>
      <c r="C47" s="146"/>
      <c r="D47" s="132"/>
      <c r="E47" s="132"/>
      <c r="F47" s="349"/>
      <c r="G47" s="350"/>
      <c r="H47" s="350"/>
      <c r="I47" s="350"/>
      <c r="J47" s="351"/>
      <c r="K47" s="339"/>
    </row>
    <row r="48" spans="2:11" ht="15.75" customHeight="1">
      <c r="B48" s="149" t="s">
        <v>396</v>
      </c>
      <c r="C48" s="146"/>
      <c r="D48" s="132"/>
      <c r="E48" s="132"/>
      <c r="F48" s="349"/>
      <c r="G48" s="350"/>
      <c r="H48" s="350"/>
      <c r="I48" s="350"/>
      <c r="J48" s="351"/>
      <c r="K48" s="339"/>
    </row>
    <row r="49" spans="2:11" ht="15.75" customHeight="1">
      <c r="B49" s="149" t="s">
        <v>397</v>
      </c>
      <c r="C49" s="146"/>
      <c r="D49" s="132"/>
      <c r="E49" s="132"/>
      <c r="F49" s="349"/>
      <c r="G49" s="350"/>
      <c r="H49" s="350"/>
      <c r="I49" s="350"/>
      <c r="J49" s="351"/>
      <c r="K49" s="339"/>
    </row>
    <row r="50" spans="2:11" ht="15.75" customHeight="1">
      <c r="B50" s="149" t="s">
        <v>398</v>
      </c>
      <c r="C50" s="146"/>
      <c r="D50" s="132"/>
      <c r="E50" s="132"/>
      <c r="F50" s="349"/>
      <c r="G50" s="350"/>
      <c r="H50" s="350"/>
      <c r="I50" s="350"/>
      <c r="J50" s="351"/>
      <c r="K50" s="339"/>
    </row>
    <row r="51" spans="2:11" ht="15.75" customHeight="1">
      <c r="B51" s="149" t="s">
        <v>399</v>
      </c>
      <c r="C51" s="146"/>
      <c r="D51" s="132"/>
      <c r="E51" s="132"/>
      <c r="F51" s="349"/>
      <c r="G51" s="350"/>
      <c r="H51" s="350"/>
      <c r="I51" s="350"/>
      <c r="J51" s="351"/>
      <c r="K51" s="340"/>
    </row>
    <row r="52" spans="2:11" ht="36">
      <c r="B52" s="148" t="s">
        <v>403</v>
      </c>
      <c r="C52" s="341" t="s">
        <v>400</v>
      </c>
      <c r="D52" s="278"/>
      <c r="E52" s="278"/>
      <c r="F52" s="145">
        <v>3</v>
      </c>
      <c r="G52" s="145">
        <v>5</v>
      </c>
      <c r="H52" s="145">
        <v>10</v>
      </c>
      <c r="I52" s="145">
        <v>15</v>
      </c>
      <c r="J52" s="145" t="s">
        <v>52</v>
      </c>
      <c r="K52" s="150" t="s">
        <v>616</v>
      </c>
    </row>
    <row r="53" spans="2:11" ht="15.75" customHeight="1">
      <c r="B53" s="149" t="s">
        <v>404</v>
      </c>
      <c r="C53" s="146"/>
      <c r="D53" s="132"/>
      <c r="E53" s="132"/>
      <c r="F53" s="132"/>
      <c r="G53" s="132"/>
      <c r="H53" s="132"/>
      <c r="I53" s="132"/>
      <c r="J53" s="132"/>
      <c r="K53" s="338">
        <f>IF(SUM(F53:J59)&gt;105,105,SUM(F53:J59))</f>
        <v>0</v>
      </c>
    </row>
    <row r="54" spans="2:11" ht="15.75" customHeight="1">
      <c r="B54" s="149" t="s">
        <v>405</v>
      </c>
      <c r="C54" s="146"/>
      <c r="D54" s="132"/>
      <c r="E54" s="132"/>
      <c r="F54" s="132"/>
      <c r="G54" s="132"/>
      <c r="H54" s="132"/>
      <c r="I54" s="132"/>
      <c r="J54" s="132"/>
      <c r="K54" s="339"/>
    </row>
    <row r="55" spans="2:11" ht="15.75" customHeight="1">
      <c r="B55" s="149" t="s">
        <v>406</v>
      </c>
      <c r="C55" s="146"/>
      <c r="D55" s="132"/>
      <c r="E55" s="132"/>
      <c r="F55" s="132"/>
      <c r="G55" s="132"/>
      <c r="H55" s="132"/>
      <c r="I55" s="132"/>
      <c r="J55" s="132"/>
      <c r="K55" s="339"/>
    </row>
    <row r="56" spans="2:11" ht="15.75" customHeight="1">
      <c r="B56" s="149" t="s">
        <v>407</v>
      </c>
      <c r="C56" s="146"/>
      <c r="D56" s="132"/>
      <c r="E56" s="132"/>
      <c r="F56" s="132"/>
      <c r="G56" s="132"/>
      <c r="H56" s="132"/>
      <c r="I56" s="132"/>
      <c r="J56" s="132"/>
      <c r="K56" s="339"/>
    </row>
    <row r="57" spans="2:11" ht="15.75" customHeight="1">
      <c r="B57" s="149" t="s">
        <v>408</v>
      </c>
      <c r="C57" s="146"/>
      <c r="D57" s="132"/>
      <c r="E57" s="132"/>
      <c r="F57" s="132"/>
      <c r="G57" s="132"/>
      <c r="H57" s="132"/>
      <c r="I57" s="132"/>
      <c r="J57" s="132"/>
      <c r="K57" s="339"/>
    </row>
    <row r="58" spans="2:11" ht="15.75" customHeight="1">
      <c r="B58" s="149" t="s">
        <v>409</v>
      </c>
      <c r="C58" s="146"/>
      <c r="D58" s="132"/>
      <c r="E58" s="132"/>
      <c r="F58" s="132"/>
      <c r="G58" s="132"/>
      <c r="H58" s="132"/>
      <c r="I58" s="132"/>
      <c r="J58" s="132"/>
      <c r="K58" s="339"/>
    </row>
    <row r="59" spans="2:11" ht="15.6" customHeight="1">
      <c r="B59" s="149" t="s">
        <v>410</v>
      </c>
      <c r="C59" s="146"/>
      <c r="D59" s="132"/>
      <c r="E59" s="132"/>
      <c r="F59" s="132"/>
      <c r="G59" s="132"/>
      <c r="H59" s="132"/>
      <c r="I59" s="132"/>
      <c r="J59" s="132"/>
      <c r="K59" s="339"/>
    </row>
    <row r="60" spans="2:11" ht="22.8">
      <c r="B60" s="345" t="s">
        <v>58</v>
      </c>
      <c r="C60" s="278"/>
      <c r="D60" s="278"/>
      <c r="E60" s="278"/>
      <c r="F60" s="278"/>
      <c r="G60" s="278"/>
      <c r="H60" s="278"/>
      <c r="I60" s="278"/>
      <c r="J60" s="278"/>
      <c r="K60" s="147">
        <f>K6+K17+K23+K31+K42+K53</f>
        <v>0</v>
      </c>
    </row>
    <row r="61" spans="2:11" ht="15.75" customHeight="1"/>
    <row r="62" spans="2:11" ht="15.75" customHeight="1"/>
    <row r="63" spans="2:11" ht="15.75" customHeight="1"/>
    <row r="64" spans="2: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29">
    <mergeCell ref="B60:J60"/>
    <mergeCell ref="C41:E41"/>
    <mergeCell ref="F41:J41"/>
    <mergeCell ref="F42:J42"/>
    <mergeCell ref="F43:J43"/>
    <mergeCell ref="F44:J44"/>
    <mergeCell ref="F45:J45"/>
    <mergeCell ref="F46:J46"/>
    <mergeCell ref="F47:J47"/>
    <mergeCell ref="F48:J48"/>
    <mergeCell ref="F49:J49"/>
    <mergeCell ref="F50:J50"/>
    <mergeCell ref="F51:J51"/>
    <mergeCell ref="B2:K2"/>
    <mergeCell ref="B3:B4"/>
    <mergeCell ref="C3:C4"/>
    <mergeCell ref="F3:J3"/>
    <mergeCell ref="K3:K4"/>
    <mergeCell ref="K42:K51"/>
    <mergeCell ref="C52:E52"/>
    <mergeCell ref="K53:K59"/>
    <mergeCell ref="C5:E5"/>
    <mergeCell ref="C16:E16"/>
    <mergeCell ref="C30:E30"/>
    <mergeCell ref="K23:K29"/>
    <mergeCell ref="K31:K40"/>
    <mergeCell ref="K6:K15"/>
    <mergeCell ref="K17:K21"/>
    <mergeCell ref="C22:E22"/>
  </mergeCells>
  <conditionalFormatting sqref="K6:K15">
    <cfRule type="cellIs" dxfId="103" priority="4" operator="equal">
      <formula>100</formula>
    </cfRule>
  </conditionalFormatting>
  <conditionalFormatting sqref="K17:K21">
    <cfRule type="cellIs" dxfId="102" priority="5" operator="equal">
      <formula>100</formula>
    </cfRule>
  </conditionalFormatting>
  <conditionalFormatting sqref="K23">
    <cfRule type="cellIs" dxfId="101" priority="6" operator="equal">
      <formula>125</formula>
    </cfRule>
  </conditionalFormatting>
  <conditionalFormatting sqref="K60">
    <cfRule type="cellIs" dxfId="100" priority="7" operator="equal">
      <formula>325</formula>
    </cfRule>
  </conditionalFormatting>
  <conditionalFormatting sqref="K31">
    <cfRule type="cellIs" dxfId="99" priority="3" operator="equal">
      <formula>125</formula>
    </cfRule>
  </conditionalFormatting>
  <conditionalFormatting sqref="K42">
    <cfRule type="cellIs" dxfId="98" priority="2" operator="equal">
      <formula>125</formula>
    </cfRule>
  </conditionalFormatting>
  <conditionalFormatting sqref="K53">
    <cfRule type="cellIs" dxfId="97" priority="1" operator="equal">
      <formula>125</formula>
    </cfRule>
  </conditionalFormatting>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sheetPr>
    <tabColor rgb="FF674EA7"/>
    <outlinePr summaryBelow="0" summaryRight="0"/>
    <pageSetUpPr fitToPage="1"/>
  </sheetPr>
  <dimension ref="B1:F1001"/>
  <sheetViews>
    <sheetView topLeftCell="A21" zoomScale="79" workbookViewId="0">
      <selection activeCell="G10" sqref="G10"/>
    </sheetView>
  </sheetViews>
  <sheetFormatPr defaultColWidth="14.44140625" defaultRowHeight="15" customHeight="1"/>
  <cols>
    <col min="1" max="1" width="2.5546875" style="3" customWidth="1"/>
    <col min="2" max="2" width="12.6640625" style="3" customWidth="1"/>
    <col min="3" max="3" width="45.6640625" style="3" customWidth="1"/>
    <col min="4" max="4" width="39.88671875" style="3" customWidth="1"/>
    <col min="5" max="5" width="44.33203125" style="3" customWidth="1"/>
    <col min="6" max="6" width="22.88671875" style="3" customWidth="1"/>
    <col min="7" max="7" width="50.33203125" style="3" customWidth="1"/>
    <col min="8" max="17" width="7.5546875" style="3" customWidth="1"/>
    <col min="18" max="16384" width="14.44140625" style="3"/>
  </cols>
  <sheetData>
    <row r="1" spans="2:6" ht="14.25" customHeight="1">
      <c r="F1" s="158"/>
    </row>
    <row r="2" spans="2:6" ht="18.75" customHeight="1">
      <c r="B2" s="354" t="s">
        <v>596</v>
      </c>
      <c r="C2" s="278"/>
      <c r="D2" s="278"/>
      <c r="E2" s="278"/>
      <c r="F2" s="278"/>
    </row>
    <row r="3" spans="2:6" ht="14.4">
      <c r="B3" s="355" t="s">
        <v>1</v>
      </c>
      <c r="C3" s="355" t="s">
        <v>69</v>
      </c>
      <c r="D3" s="355" t="s">
        <v>4</v>
      </c>
      <c r="E3" s="355" t="s">
        <v>70</v>
      </c>
      <c r="F3" s="356" t="s">
        <v>7</v>
      </c>
    </row>
    <row r="4" spans="2:6" ht="14.25" customHeight="1">
      <c r="B4" s="278"/>
      <c r="C4" s="278"/>
      <c r="D4" s="278"/>
      <c r="E4" s="278"/>
      <c r="F4" s="278"/>
    </row>
    <row r="5" spans="2:6" ht="97.2" customHeight="1">
      <c r="B5" s="152" t="s">
        <v>72</v>
      </c>
      <c r="C5" s="153" t="s">
        <v>412</v>
      </c>
      <c r="D5" s="153" t="s">
        <v>414</v>
      </c>
      <c r="E5" s="153" t="s">
        <v>617</v>
      </c>
      <c r="F5" s="23" t="s">
        <v>631</v>
      </c>
    </row>
    <row r="6" spans="2:6" ht="18">
      <c r="B6" s="154" t="s">
        <v>73</v>
      </c>
      <c r="C6" s="132"/>
      <c r="D6" s="132"/>
      <c r="E6" s="155"/>
      <c r="F6" s="352">
        <f>IF(SUM(E6:E21)&gt;240,240,SUM(E6:E21))</f>
        <v>0</v>
      </c>
    </row>
    <row r="7" spans="2:6" ht="18">
      <c r="B7" s="154" t="s">
        <v>74</v>
      </c>
      <c r="C7" s="132"/>
      <c r="D7" s="132"/>
      <c r="E7" s="155"/>
      <c r="F7" s="278"/>
    </row>
    <row r="8" spans="2:6" ht="18">
      <c r="B8" s="154" t="s">
        <v>75</v>
      </c>
      <c r="C8" s="132"/>
      <c r="D8" s="132"/>
      <c r="E8" s="132"/>
      <c r="F8" s="278"/>
    </row>
    <row r="9" spans="2:6" ht="18">
      <c r="B9" s="154" t="s">
        <v>76</v>
      </c>
      <c r="C9" s="132"/>
      <c r="D9" s="132"/>
      <c r="E9" s="132"/>
      <c r="F9" s="278"/>
    </row>
    <row r="10" spans="2:6" ht="18">
      <c r="B10" s="154" t="s">
        <v>77</v>
      </c>
      <c r="C10" s="132"/>
      <c r="D10" s="132"/>
      <c r="E10" s="132"/>
      <c r="F10" s="278"/>
    </row>
    <row r="11" spans="2:6" ht="18">
      <c r="B11" s="154" t="s">
        <v>78</v>
      </c>
      <c r="C11" s="132"/>
      <c r="D11" s="132"/>
      <c r="E11" s="132"/>
      <c r="F11" s="278"/>
    </row>
    <row r="12" spans="2:6" ht="18">
      <c r="B12" s="154" t="s">
        <v>79</v>
      </c>
      <c r="C12" s="132"/>
      <c r="D12" s="132"/>
      <c r="E12" s="132"/>
      <c r="F12" s="278"/>
    </row>
    <row r="13" spans="2:6" ht="18">
      <c r="B13" s="154" t="s">
        <v>80</v>
      </c>
      <c r="C13" s="132"/>
      <c r="D13" s="132"/>
      <c r="E13" s="132"/>
      <c r="F13" s="278"/>
    </row>
    <row r="14" spans="2:6" ht="18">
      <c r="B14" s="154" t="s">
        <v>81</v>
      </c>
      <c r="C14" s="132"/>
      <c r="D14" s="132"/>
      <c r="E14" s="132"/>
      <c r="F14" s="278"/>
    </row>
    <row r="15" spans="2:6" s="273" customFormat="1" ht="18">
      <c r="B15" s="154" t="s">
        <v>82</v>
      </c>
      <c r="C15" s="268"/>
      <c r="D15" s="268"/>
      <c r="E15" s="268"/>
      <c r="F15" s="278"/>
    </row>
    <row r="16" spans="2:6" s="273" customFormat="1" ht="18">
      <c r="B16" s="154" t="s">
        <v>619</v>
      </c>
      <c r="C16" s="268"/>
      <c r="D16" s="268"/>
      <c r="E16" s="268"/>
      <c r="F16" s="278"/>
    </row>
    <row r="17" spans="2:6" s="273" customFormat="1" ht="18">
      <c r="B17" s="154" t="s">
        <v>620</v>
      </c>
      <c r="C17" s="268"/>
      <c r="D17" s="268"/>
      <c r="E17" s="268"/>
      <c r="F17" s="278"/>
    </row>
    <row r="18" spans="2:6" s="273" customFormat="1" ht="18">
      <c r="B18" s="154" t="s">
        <v>621</v>
      </c>
      <c r="C18" s="268"/>
      <c r="D18" s="268"/>
      <c r="E18" s="268"/>
      <c r="F18" s="278"/>
    </row>
    <row r="19" spans="2:6" s="273" customFormat="1" ht="18">
      <c r="B19" s="154" t="s">
        <v>622</v>
      </c>
      <c r="C19" s="268"/>
      <c r="D19" s="268"/>
      <c r="E19" s="268"/>
      <c r="F19" s="278"/>
    </row>
    <row r="20" spans="2:6" s="273" customFormat="1" ht="18">
      <c r="B20" s="154" t="s">
        <v>623</v>
      </c>
      <c r="C20" s="268"/>
      <c r="D20" s="268"/>
      <c r="E20" s="268"/>
      <c r="F20" s="278"/>
    </row>
    <row r="21" spans="2:6" ht="18">
      <c r="B21" s="154" t="s">
        <v>624</v>
      </c>
      <c r="C21" s="132"/>
      <c r="D21" s="132"/>
      <c r="E21" s="132"/>
      <c r="F21" s="278"/>
    </row>
    <row r="22" spans="2:6" ht="87">
      <c r="B22" s="152" t="s">
        <v>83</v>
      </c>
      <c r="C22" s="153" t="s">
        <v>515</v>
      </c>
      <c r="D22" s="153" t="s">
        <v>413</v>
      </c>
      <c r="E22" s="153" t="s">
        <v>618</v>
      </c>
      <c r="F22" s="23" t="s">
        <v>630</v>
      </c>
    </row>
    <row r="23" spans="2:6" ht="15.75" customHeight="1">
      <c r="B23" s="159" t="s">
        <v>86</v>
      </c>
      <c r="C23" s="132"/>
      <c r="D23" s="160"/>
      <c r="E23" s="132"/>
      <c r="F23" s="352">
        <f>IF(SUM(E23:E37)&gt;180,180,SUM(E23:E37))</f>
        <v>0</v>
      </c>
    </row>
    <row r="24" spans="2:6" ht="15.75" customHeight="1">
      <c r="B24" s="159" t="s">
        <v>88</v>
      </c>
      <c r="C24" s="132"/>
      <c r="D24" s="160"/>
      <c r="E24" s="132"/>
      <c r="F24" s="278"/>
    </row>
    <row r="25" spans="2:6" ht="15.75" customHeight="1">
      <c r="B25" s="159" t="s">
        <v>89</v>
      </c>
      <c r="C25" s="132"/>
      <c r="D25" s="160"/>
      <c r="E25" s="132"/>
      <c r="F25" s="278"/>
    </row>
    <row r="26" spans="2:6" ht="15.75" customHeight="1">
      <c r="B26" s="159" t="s">
        <v>90</v>
      </c>
      <c r="C26" s="132"/>
      <c r="D26" s="160"/>
      <c r="E26" s="132"/>
      <c r="F26" s="278"/>
    </row>
    <row r="27" spans="2:6" ht="15.75" customHeight="1">
      <c r="B27" s="159" t="s">
        <v>91</v>
      </c>
      <c r="C27" s="132"/>
      <c r="D27" s="160"/>
      <c r="E27" s="132"/>
      <c r="F27" s="278"/>
    </row>
    <row r="28" spans="2:6" ht="15.75" customHeight="1">
      <c r="B28" s="159" t="s">
        <v>93</v>
      </c>
      <c r="C28" s="132"/>
      <c r="D28" s="160"/>
      <c r="E28" s="132"/>
      <c r="F28" s="278"/>
    </row>
    <row r="29" spans="2:6" ht="15.75" customHeight="1">
      <c r="B29" s="159" t="s">
        <v>94</v>
      </c>
      <c r="C29" s="132"/>
      <c r="D29" s="160"/>
      <c r="E29" s="132"/>
      <c r="F29" s="278"/>
    </row>
    <row r="30" spans="2:6" ht="15.75" customHeight="1">
      <c r="B30" s="159" t="s">
        <v>95</v>
      </c>
      <c r="C30" s="132"/>
      <c r="D30" s="160"/>
      <c r="E30" s="132"/>
      <c r="F30" s="278"/>
    </row>
    <row r="31" spans="2:6" ht="15.75" customHeight="1">
      <c r="B31" s="159" t="s">
        <v>96</v>
      </c>
      <c r="C31" s="132"/>
      <c r="D31" s="160"/>
      <c r="E31" s="132"/>
      <c r="F31" s="278"/>
    </row>
    <row r="32" spans="2:6" s="273" customFormat="1" ht="15.75" customHeight="1">
      <c r="B32" s="159" t="s">
        <v>98</v>
      </c>
      <c r="C32" s="268"/>
      <c r="D32" s="160"/>
      <c r="E32" s="268"/>
      <c r="F32" s="278"/>
    </row>
    <row r="33" spans="2:6" s="273" customFormat="1" ht="15.75" customHeight="1">
      <c r="B33" s="159" t="s">
        <v>625</v>
      </c>
      <c r="C33" s="268"/>
      <c r="D33" s="160"/>
      <c r="E33" s="268"/>
      <c r="F33" s="278"/>
    </row>
    <row r="34" spans="2:6" s="273" customFormat="1" ht="15.75" customHeight="1">
      <c r="B34" s="159" t="s">
        <v>626</v>
      </c>
      <c r="C34" s="268"/>
      <c r="D34" s="160"/>
      <c r="E34" s="268"/>
      <c r="F34" s="278"/>
    </row>
    <row r="35" spans="2:6" s="273" customFormat="1" ht="15.75" customHeight="1">
      <c r="B35" s="159" t="s">
        <v>627</v>
      </c>
      <c r="C35" s="268"/>
      <c r="D35" s="160"/>
      <c r="E35" s="268"/>
      <c r="F35" s="278"/>
    </row>
    <row r="36" spans="2:6" s="273" customFormat="1" ht="15.75" customHeight="1">
      <c r="B36" s="159" t="s">
        <v>628</v>
      </c>
      <c r="C36" s="268"/>
      <c r="D36" s="160"/>
      <c r="E36" s="268"/>
      <c r="F36" s="278"/>
    </row>
    <row r="37" spans="2:6" ht="15.75" customHeight="1">
      <c r="B37" s="159" t="s">
        <v>629</v>
      </c>
      <c r="C37" s="132"/>
      <c r="D37" s="160"/>
      <c r="E37" s="132"/>
      <c r="F37" s="278"/>
    </row>
    <row r="38" spans="2:6" ht="15.75" customHeight="1">
      <c r="B38" s="353" t="s">
        <v>99</v>
      </c>
      <c r="C38" s="278"/>
      <c r="D38" s="278"/>
      <c r="E38" s="278"/>
      <c r="F38" s="161">
        <f>F6+F23</f>
        <v>0</v>
      </c>
    </row>
    <row r="39" spans="2:6" ht="15.75" customHeight="1">
      <c r="F39" s="158"/>
    </row>
    <row r="40" spans="2:6" ht="15.75" customHeight="1">
      <c r="F40" s="162"/>
    </row>
    <row r="41" spans="2:6" ht="15.75" customHeight="1">
      <c r="F41" s="162"/>
    </row>
    <row r="42" spans="2:6" ht="15.75" customHeight="1">
      <c r="F42" s="162"/>
    </row>
    <row r="43" spans="2:6" ht="15.75" customHeight="1">
      <c r="F43" s="162"/>
    </row>
    <row r="44" spans="2:6" ht="15.75" customHeight="1">
      <c r="F44" s="162"/>
    </row>
    <row r="45" spans="2:6" ht="15.75" customHeight="1">
      <c r="F45" s="162"/>
    </row>
    <row r="46" spans="2:6" ht="15.75" customHeight="1">
      <c r="F46" s="162"/>
    </row>
    <row r="47" spans="2:6" ht="15.75" customHeight="1">
      <c r="F47" s="162"/>
    </row>
    <row r="48" spans="2:6" ht="15.75" customHeight="1">
      <c r="F48" s="162"/>
    </row>
    <row r="49" spans="6:6" ht="15.75" customHeight="1">
      <c r="F49" s="162"/>
    </row>
    <row r="50" spans="6:6" ht="15.75" customHeight="1">
      <c r="F50" s="162"/>
    </row>
    <row r="51" spans="6:6" ht="15.75" customHeight="1">
      <c r="F51" s="162"/>
    </row>
    <row r="52" spans="6:6" ht="15.75" customHeight="1">
      <c r="F52" s="162"/>
    </row>
    <row r="53" spans="6:6" ht="15.75" customHeight="1">
      <c r="F53" s="162"/>
    </row>
    <row r="54" spans="6:6" ht="15.75" customHeight="1">
      <c r="F54" s="162"/>
    </row>
    <row r="55" spans="6:6" ht="15.75" customHeight="1">
      <c r="F55" s="162"/>
    </row>
    <row r="56" spans="6:6" ht="15.75" customHeight="1">
      <c r="F56" s="162"/>
    </row>
    <row r="57" spans="6:6" ht="15.75" customHeight="1">
      <c r="F57" s="162"/>
    </row>
    <row r="58" spans="6:6" ht="15.75" customHeight="1">
      <c r="F58" s="162"/>
    </row>
    <row r="59" spans="6:6" ht="15.75" customHeight="1">
      <c r="F59" s="162"/>
    </row>
    <row r="60" spans="6:6" ht="15.75" customHeight="1">
      <c r="F60" s="162"/>
    </row>
    <row r="61" spans="6:6" ht="15.75" customHeight="1">
      <c r="F61" s="162"/>
    </row>
    <row r="62" spans="6:6" ht="15.75" customHeight="1">
      <c r="F62" s="162"/>
    </row>
    <row r="63" spans="6:6" ht="15.75" customHeight="1">
      <c r="F63" s="162"/>
    </row>
    <row r="64" spans="6:6" ht="15.75" customHeight="1">
      <c r="F64" s="162"/>
    </row>
    <row r="65" spans="6:6" ht="15.75" customHeight="1">
      <c r="F65" s="162"/>
    </row>
    <row r="66" spans="6:6" ht="15.75" customHeight="1">
      <c r="F66" s="162"/>
    </row>
    <row r="67" spans="6:6" ht="15.75" customHeight="1">
      <c r="F67" s="162"/>
    </row>
    <row r="68" spans="6:6" ht="15.75" customHeight="1">
      <c r="F68" s="162"/>
    </row>
    <row r="69" spans="6:6" ht="15.75" customHeight="1">
      <c r="F69" s="162"/>
    </row>
    <row r="70" spans="6:6" ht="15.75" customHeight="1">
      <c r="F70" s="162"/>
    </row>
    <row r="71" spans="6:6" ht="15.75" customHeight="1">
      <c r="F71" s="162"/>
    </row>
    <row r="72" spans="6:6" ht="15.75" customHeight="1">
      <c r="F72" s="162"/>
    </row>
    <row r="73" spans="6:6" ht="15.75" customHeight="1">
      <c r="F73" s="162"/>
    </row>
    <row r="74" spans="6:6" ht="15.75" customHeight="1">
      <c r="F74" s="162"/>
    </row>
    <row r="75" spans="6:6" ht="15.75" customHeight="1">
      <c r="F75" s="162"/>
    </row>
    <row r="76" spans="6:6" ht="15.75" customHeight="1">
      <c r="F76" s="162"/>
    </row>
    <row r="77" spans="6:6" ht="15.75" customHeight="1">
      <c r="F77" s="162"/>
    </row>
    <row r="78" spans="6:6" ht="15.75" customHeight="1">
      <c r="F78" s="162"/>
    </row>
    <row r="79" spans="6:6" ht="15.75" customHeight="1">
      <c r="F79" s="162"/>
    </row>
    <row r="80" spans="6:6" ht="15.75" customHeight="1">
      <c r="F80" s="162"/>
    </row>
    <row r="81" spans="6:6" ht="15.75" customHeight="1">
      <c r="F81" s="162"/>
    </row>
    <row r="82" spans="6:6" ht="15.75" customHeight="1">
      <c r="F82" s="162"/>
    </row>
    <row r="83" spans="6:6" ht="15.75" customHeight="1">
      <c r="F83" s="162"/>
    </row>
    <row r="84" spans="6:6" ht="15.75" customHeight="1">
      <c r="F84" s="162"/>
    </row>
    <row r="85" spans="6:6" ht="15.75" customHeight="1">
      <c r="F85" s="162"/>
    </row>
    <row r="86" spans="6:6" ht="15.75" customHeight="1">
      <c r="F86" s="162"/>
    </row>
    <row r="87" spans="6:6" ht="15.75" customHeight="1">
      <c r="F87" s="162"/>
    </row>
    <row r="88" spans="6:6" ht="15.75" customHeight="1">
      <c r="F88" s="162"/>
    </row>
    <row r="89" spans="6:6" ht="15.75" customHeight="1">
      <c r="F89" s="162"/>
    </row>
    <row r="90" spans="6:6" ht="15.75" customHeight="1">
      <c r="F90" s="162"/>
    </row>
    <row r="91" spans="6:6" ht="15.75" customHeight="1">
      <c r="F91" s="162"/>
    </row>
    <row r="92" spans="6:6" ht="15.75" customHeight="1">
      <c r="F92" s="162"/>
    </row>
    <row r="93" spans="6:6" ht="15.75" customHeight="1">
      <c r="F93" s="162"/>
    </row>
    <row r="94" spans="6:6" ht="15.75" customHeight="1">
      <c r="F94" s="162"/>
    </row>
    <row r="95" spans="6:6" ht="15.75" customHeight="1">
      <c r="F95" s="162"/>
    </row>
    <row r="96" spans="6:6" ht="15.75" customHeight="1">
      <c r="F96" s="162"/>
    </row>
    <row r="97" spans="6:6" ht="15.75" customHeight="1">
      <c r="F97" s="162"/>
    </row>
    <row r="98" spans="6:6" ht="15.75" customHeight="1">
      <c r="F98" s="162"/>
    </row>
    <row r="99" spans="6:6" ht="15.75" customHeight="1">
      <c r="F99" s="162"/>
    </row>
    <row r="100" spans="6:6" ht="15.75" customHeight="1">
      <c r="F100" s="162"/>
    </row>
    <row r="101" spans="6:6" ht="15.75" customHeight="1">
      <c r="F101" s="162"/>
    </row>
    <row r="102" spans="6:6" ht="15.75" customHeight="1">
      <c r="F102" s="162"/>
    </row>
    <row r="103" spans="6:6" ht="15.75" customHeight="1">
      <c r="F103" s="162"/>
    </row>
    <row r="104" spans="6:6" ht="15.75" customHeight="1">
      <c r="F104" s="162"/>
    </row>
    <row r="105" spans="6:6" ht="15.75" customHeight="1">
      <c r="F105" s="162"/>
    </row>
    <row r="106" spans="6:6" ht="15.75" customHeight="1">
      <c r="F106" s="162"/>
    </row>
    <row r="107" spans="6:6" ht="15.75" customHeight="1">
      <c r="F107" s="162"/>
    </row>
    <row r="108" spans="6:6" ht="15.75" customHeight="1">
      <c r="F108" s="162"/>
    </row>
    <row r="109" spans="6:6" ht="15.75" customHeight="1">
      <c r="F109" s="162"/>
    </row>
    <row r="110" spans="6:6" ht="15.75" customHeight="1">
      <c r="F110" s="162"/>
    </row>
    <row r="111" spans="6:6" ht="15.75" customHeight="1">
      <c r="F111" s="162"/>
    </row>
    <row r="112" spans="6:6" ht="15.75" customHeight="1">
      <c r="F112" s="162"/>
    </row>
    <row r="113" spans="6:6" ht="15.75" customHeight="1">
      <c r="F113" s="162"/>
    </row>
    <row r="114" spans="6:6" ht="15.75" customHeight="1">
      <c r="F114" s="162"/>
    </row>
    <row r="115" spans="6:6" ht="15.75" customHeight="1">
      <c r="F115" s="162"/>
    </row>
    <row r="116" spans="6:6" ht="15.75" customHeight="1">
      <c r="F116" s="162"/>
    </row>
    <row r="117" spans="6:6" ht="15.75" customHeight="1">
      <c r="F117" s="162"/>
    </row>
    <row r="118" spans="6:6" ht="15.75" customHeight="1">
      <c r="F118" s="162"/>
    </row>
    <row r="119" spans="6:6" ht="15.75" customHeight="1">
      <c r="F119" s="162"/>
    </row>
    <row r="120" spans="6:6" ht="15.75" customHeight="1">
      <c r="F120" s="162"/>
    </row>
    <row r="121" spans="6:6" ht="15.75" customHeight="1">
      <c r="F121" s="162"/>
    </row>
    <row r="122" spans="6:6" ht="15.75" customHeight="1">
      <c r="F122" s="162"/>
    </row>
    <row r="123" spans="6:6" ht="15.75" customHeight="1">
      <c r="F123" s="162"/>
    </row>
    <row r="124" spans="6:6" ht="15.75" customHeight="1">
      <c r="F124" s="162"/>
    </row>
    <row r="125" spans="6:6" ht="15.75" customHeight="1">
      <c r="F125" s="162"/>
    </row>
    <row r="126" spans="6:6" ht="15.75" customHeight="1">
      <c r="F126" s="162"/>
    </row>
    <row r="127" spans="6:6" ht="15.75" customHeight="1">
      <c r="F127" s="162"/>
    </row>
    <row r="128" spans="6:6" ht="15.75" customHeight="1">
      <c r="F128" s="162"/>
    </row>
    <row r="129" spans="6:6" ht="15.75" customHeight="1">
      <c r="F129" s="162"/>
    </row>
    <row r="130" spans="6:6" ht="15.75" customHeight="1">
      <c r="F130" s="162"/>
    </row>
    <row r="131" spans="6:6" ht="15.75" customHeight="1">
      <c r="F131" s="162"/>
    </row>
    <row r="132" spans="6:6" ht="15.75" customHeight="1">
      <c r="F132" s="162"/>
    </row>
    <row r="133" spans="6:6" ht="15.75" customHeight="1">
      <c r="F133" s="162"/>
    </row>
    <row r="134" spans="6:6" ht="15.75" customHeight="1">
      <c r="F134" s="162"/>
    </row>
    <row r="135" spans="6:6" ht="15.75" customHeight="1">
      <c r="F135" s="162"/>
    </row>
    <row r="136" spans="6:6" ht="15.75" customHeight="1">
      <c r="F136" s="162"/>
    </row>
    <row r="137" spans="6:6" ht="15.75" customHeight="1">
      <c r="F137" s="162"/>
    </row>
    <row r="138" spans="6:6" ht="15.75" customHeight="1">
      <c r="F138" s="162"/>
    </row>
    <row r="139" spans="6:6" ht="15.75" customHeight="1">
      <c r="F139" s="162"/>
    </row>
    <row r="140" spans="6:6" ht="15.75" customHeight="1">
      <c r="F140" s="162"/>
    </row>
    <row r="141" spans="6:6" ht="15.75" customHeight="1">
      <c r="F141" s="162"/>
    </row>
    <row r="142" spans="6:6" ht="15.75" customHeight="1">
      <c r="F142" s="162"/>
    </row>
    <row r="143" spans="6:6" ht="15.75" customHeight="1">
      <c r="F143" s="162"/>
    </row>
    <row r="144" spans="6:6" ht="15.75" customHeight="1">
      <c r="F144" s="162"/>
    </row>
    <row r="145" spans="6:6" ht="15.75" customHeight="1">
      <c r="F145" s="162"/>
    </row>
    <row r="146" spans="6:6" ht="15.75" customHeight="1">
      <c r="F146" s="162"/>
    </row>
    <row r="147" spans="6:6" ht="15.75" customHeight="1">
      <c r="F147" s="162"/>
    </row>
    <row r="148" spans="6:6" ht="15.75" customHeight="1">
      <c r="F148" s="162"/>
    </row>
    <row r="149" spans="6:6" ht="15.75" customHeight="1">
      <c r="F149" s="162"/>
    </row>
    <row r="150" spans="6:6" ht="15.75" customHeight="1">
      <c r="F150" s="162"/>
    </row>
    <row r="151" spans="6:6" ht="15.75" customHeight="1">
      <c r="F151" s="162"/>
    </row>
    <row r="152" spans="6:6" ht="15.75" customHeight="1">
      <c r="F152" s="162"/>
    </row>
    <row r="153" spans="6:6" ht="15.75" customHeight="1">
      <c r="F153" s="162"/>
    </row>
    <row r="154" spans="6:6" ht="15.75" customHeight="1">
      <c r="F154" s="162"/>
    </row>
    <row r="155" spans="6:6" ht="15.75" customHeight="1">
      <c r="F155" s="162"/>
    </row>
    <row r="156" spans="6:6" ht="15.75" customHeight="1">
      <c r="F156" s="162"/>
    </row>
    <row r="157" spans="6:6" ht="15.75" customHeight="1">
      <c r="F157" s="162"/>
    </row>
    <row r="158" spans="6:6" ht="15.75" customHeight="1">
      <c r="F158" s="162"/>
    </row>
    <row r="159" spans="6:6" ht="15.75" customHeight="1">
      <c r="F159" s="162"/>
    </row>
    <row r="160" spans="6:6" ht="15.75" customHeight="1">
      <c r="F160" s="162"/>
    </row>
    <row r="161" spans="6:6" ht="15.75" customHeight="1">
      <c r="F161" s="162"/>
    </row>
    <row r="162" spans="6:6" ht="15.75" customHeight="1">
      <c r="F162" s="162"/>
    </row>
    <row r="163" spans="6:6" ht="15.75" customHeight="1">
      <c r="F163" s="162"/>
    </row>
    <row r="164" spans="6:6" ht="15.75" customHeight="1">
      <c r="F164" s="162"/>
    </row>
    <row r="165" spans="6:6" ht="15.75" customHeight="1">
      <c r="F165" s="162"/>
    </row>
    <row r="166" spans="6:6" ht="15.75" customHeight="1">
      <c r="F166" s="162"/>
    </row>
    <row r="167" spans="6:6" ht="15.75" customHeight="1">
      <c r="F167" s="162"/>
    </row>
    <row r="168" spans="6:6" ht="15.75" customHeight="1">
      <c r="F168" s="162"/>
    </row>
    <row r="169" spans="6:6" ht="15.75" customHeight="1">
      <c r="F169" s="162"/>
    </row>
    <row r="170" spans="6:6" ht="15.75" customHeight="1">
      <c r="F170" s="162"/>
    </row>
    <row r="171" spans="6:6" ht="15.75" customHeight="1">
      <c r="F171" s="162"/>
    </row>
    <row r="172" spans="6:6" ht="15.75" customHeight="1">
      <c r="F172" s="162"/>
    </row>
    <row r="173" spans="6:6" ht="15.75" customHeight="1">
      <c r="F173" s="162"/>
    </row>
    <row r="174" spans="6:6" ht="15.75" customHeight="1">
      <c r="F174" s="162"/>
    </row>
    <row r="175" spans="6:6" ht="15.75" customHeight="1">
      <c r="F175" s="162"/>
    </row>
    <row r="176" spans="6:6" ht="15.75" customHeight="1">
      <c r="F176" s="162"/>
    </row>
    <row r="177" spans="6:6" ht="15.75" customHeight="1">
      <c r="F177" s="162"/>
    </row>
    <row r="178" spans="6:6" ht="15.75" customHeight="1">
      <c r="F178" s="162"/>
    </row>
    <row r="179" spans="6:6" ht="15.75" customHeight="1">
      <c r="F179" s="162"/>
    </row>
    <row r="180" spans="6:6" ht="15.75" customHeight="1">
      <c r="F180" s="162"/>
    </row>
    <row r="181" spans="6:6" ht="15.75" customHeight="1">
      <c r="F181" s="162"/>
    </row>
    <row r="182" spans="6:6" ht="15.75" customHeight="1">
      <c r="F182" s="162"/>
    </row>
    <row r="183" spans="6:6" ht="15.75" customHeight="1">
      <c r="F183" s="162"/>
    </row>
    <row r="184" spans="6:6" ht="15.75" customHeight="1">
      <c r="F184" s="162"/>
    </row>
    <row r="185" spans="6:6" ht="15.75" customHeight="1">
      <c r="F185" s="162"/>
    </row>
    <row r="186" spans="6:6" ht="15.75" customHeight="1">
      <c r="F186" s="162"/>
    </row>
    <row r="187" spans="6:6" ht="15.75" customHeight="1">
      <c r="F187" s="162"/>
    </row>
    <row r="188" spans="6:6" ht="15.75" customHeight="1">
      <c r="F188" s="162"/>
    </row>
    <row r="189" spans="6:6" ht="15.75" customHeight="1">
      <c r="F189" s="162"/>
    </row>
    <row r="190" spans="6:6" ht="15.75" customHeight="1">
      <c r="F190" s="162"/>
    </row>
    <row r="191" spans="6:6" ht="15.75" customHeight="1">
      <c r="F191" s="162"/>
    </row>
    <row r="192" spans="6:6" ht="15.75" customHeight="1">
      <c r="F192" s="162"/>
    </row>
    <row r="193" spans="6:6" ht="15.75" customHeight="1">
      <c r="F193" s="162"/>
    </row>
    <row r="194" spans="6:6" ht="15.75" customHeight="1">
      <c r="F194" s="162"/>
    </row>
    <row r="195" spans="6:6" ht="15.75" customHeight="1">
      <c r="F195" s="162"/>
    </row>
    <row r="196" spans="6:6" ht="15.75" customHeight="1">
      <c r="F196" s="162"/>
    </row>
    <row r="197" spans="6:6" ht="15.75" customHeight="1">
      <c r="F197" s="162"/>
    </row>
    <row r="198" spans="6:6" ht="15.75" customHeight="1">
      <c r="F198" s="162"/>
    </row>
    <row r="199" spans="6:6" ht="15.75" customHeight="1">
      <c r="F199" s="162"/>
    </row>
    <row r="200" spans="6:6" ht="15.75" customHeight="1">
      <c r="F200" s="162"/>
    </row>
    <row r="201" spans="6:6" ht="15.75" customHeight="1">
      <c r="F201" s="162"/>
    </row>
    <row r="202" spans="6:6" ht="15.75" customHeight="1">
      <c r="F202" s="162"/>
    </row>
    <row r="203" spans="6:6" ht="15.75" customHeight="1">
      <c r="F203" s="162"/>
    </row>
    <row r="204" spans="6:6" ht="15.75" customHeight="1">
      <c r="F204" s="162"/>
    </row>
    <row r="205" spans="6:6" ht="15.75" customHeight="1">
      <c r="F205" s="162"/>
    </row>
    <row r="206" spans="6:6" ht="15.75" customHeight="1">
      <c r="F206" s="162"/>
    </row>
    <row r="207" spans="6:6" ht="15.75" customHeight="1">
      <c r="F207" s="162"/>
    </row>
    <row r="208" spans="6:6" ht="15.75" customHeight="1">
      <c r="F208" s="162"/>
    </row>
    <row r="209" spans="6:6" ht="15.75" customHeight="1">
      <c r="F209" s="162"/>
    </row>
    <row r="210" spans="6:6" ht="15.75" customHeight="1">
      <c r="F210" s="162"/>
    </row>
    <row r="211" spans="6:6" ht="15.75" customHeight="1">
      <c r="F211" s="162"/>
    </row>
    <row r="212" spans="6:6" ht="15.75" customHeight="1">
      <c r="F212" s="162"/>
    </row>
    <row r="213" spans="6:6" ht="15.75" customHeight="1">
      <c r="F213" s="162"/>
    </row>
    <row r="214" spans="6:6" ht="15.75" customHeight="1">
      <c r="F214" s="162"/>
    </row>
    <row r="215" spans="6:6" ht="15.75" customHeight="1">
      <c r="F215" s="162"/>
    </row>
    <row r="216" spans="6:6" ht="15.75" customHeight="1">
      <c r="F216" s="162"/>
    </row>
    <row r="217" spans="6:6" ht="15.75" customHeight="1">
      <c r="F217" s="162"/>
    </row>
    <row r="218" spans="6:6" ht="15.75" customHeight="1">
      <c r="F218" s="162"/>
    </row>
    <row r="219" spans="6:6" ht="15.75" customHeight="1">
      <c r="F219" s="162"/>
    </row>
    <row r="220" spans="6:6" ht="15.75" customHeight="1">
      <c r="F220" s="162"/>
    </row>
    <row r="221" spans="6:6" ht="15.75" customHeight="1">
      <c r="F221" s="162"/>
    </row>
    <row r="222" spans="6:6" ht="15.75" customHeight="1">
      <c r="F222" s="162"/>
    </row>
    <row r="223" spans="6:6" ht="15.75" customHeight="1">
      <c r="F223" s="162"/>
    </row>
    <row r="224" spans="6:6" ht="15.75" customHeight="1">
      <c r="F224" s="162"/>
    </row>
    <row r="225" spans="6:6" ht="15.75" customHeight="1">
      <c r="F225" s="162"/>
    </row>
    <row r="226" spans="6:6" ht="15.75" customHeight="1">
      <c r="F226" s="162"/>
    </row>
    <row r="227" spans="6:6" ht="15.75" customHeight="1">
      <c r="F227" s="162"/>
    </row>
    <row r="228" spans="6:6" ht="15.75" customHeight="1">
      <c r="F228" s="162"/>
    </row>
    <row r="229" spans="6:6" ht="15.75" customHeight="1">
      <c r="F229" s="162"/>
    </row>
    <row r="230" spans="6:6" ht="15.75" customHeight="1">
      <c r="F230" s="162"/>
    </row>
    <row r="231" spans="6:6" ht="15.75" customHeight="1">
      <c r="F231" s="162"/>
    </row>
    <row r="232" spans="6:6" ht="15.75" customHeight="1">
      <c r="F232" s="162"/>
    </row>
    <row r="233" spans="6:6" ht="15.75" customHeight="1">
      <c r="F233" s="162"/>
    </row>
    <row r="234" spans="6:6" ht="15.75" customHeight="1">
      <c r="F234" s="162"/>
    </row>
    <row r="235" spans="6:6" ht="15.75" customHeight="1">
      <c r="F235" s="162"/>
    </row>
    <row r="236" spans="6:6" ht="15.75" customHeight="1">
      <c r="F236" s="162"/>
    </row>
    <row r="237" spans="6:6" ht="15.75" customHeight="1">
      <c r="F237" s="162"/>
    </row>
    <row r="238" spans="6:6" ht="15.75" customHeight="1">
      <c r="F238" s="162"/>
    </row>
    <row r="239" spans="6:6" ht="15.75" customHeight="1"/>
    <row r="240" spans="6: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9">
    <mergeCell ref="F23:F37"/>
    <mergeCell ref="B38:E38"/>
    <mergeCell ref="B2:F2"/>
    <mergeCell ref="B3:B4"/>
    <mergeCell ref="C3:C4"/>
    <mergeCell ref="D3:D4"/>
    <mergeCell ref="E3:E4"/>
    <mergeCell ref="F3:F4"/>
    <mergeCell ref="F6:F21"/>
  </mergeCells>
  <conditionalFormatting sqref="F5 F22">
    <cfRule type="cellIs" dxfId="96" priority="1" operator="equal">
      <formula>62</formula>
    </cfRule>
  </conditionalFormatting>
  <conditionalFormatting sqref="F6:F21">
    <cfRule type="cellIs" dxfId="95" priority="2" operator="equal">
      <formula>100</formula>
    </cfRule>
  </conditionalFormatting>
  <conditionalFormatting sqref="F23:F37">
    <cfRule type="cellIs" dxfId="94" priority="3" operator="equal">
      <formula>20</formula>
    </cfRule>
  </conditionalFormatting>
  <conditionalFormatting sqref="F38">
    <cfRule type="cellIs" dxfId="93" priority="4" operator="equal">
      <formula>120</formula>
    </cfRule>
  </conditionalFormatting>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sheetPr>
    <tabColor rgb="FF990000"/>
    <outlinePr summaryBelow="0" summaryRight="0"/>
    <pageSetUpPr fitToPage="1"/>
  </sheetPr>
  <dimension ref="B1:I995"/>
  <sheetViews>
    <sheetView topLeftCell="A76" zoomScale="76" workbookViewId="0">
      <selection activeCell="F77" sqref="F77:H79"/>
    </sheetView>
  </sheetViews>
  <sheetFormatPr defaultColWidth="14.44140625" defaultRowHeight="15" customHeight="1"/>
  <cols>
    <col min="1" max="1" width="3" style="3" customWidth="1"/>
    <col min="2" max="2" width="15.6640625" style="235" customWidth="1"/>
    <col min="3" max="3" width="48.5546875" style="3" customWidth="1"/>
    <col min="4" max="4" width="25.88671875" style="3" customWidth="1"/>
    <col min="5" max="6" width="23.5546875" style="3" customWidth="1"/>
    <col min="7" max="7" width="23.5546875" style="233" customWidth="1"/>
    <col min="8" max="8" width="23.5546875" style="3" customWidth="1"/>
    <col min="9" max="9" width="22.77734375" style="3" customWidth="1"/>
    <col min="10" max="19" width="8" style="3" customWidth="1"/>
    <col min="20" max="16384" width="14.44140625" style="3"/>
  </cols>
  <sheetData>
    <row r="1" spans="2:9" ht="14.4"/>
    <row r="2" spans="2:9" ht="19.2" customHeight="1">
      <c r="B2" s="383" t="s">
        <v>597</v>
      </c>
      <c r="C2" s="384"/>
      <c r="D2" s="384"/>
      <c r="E2" s="384"/>
      <c r="F2" s="384"/>
      <c r="G2" s="384"/>
      <c r="H2" s="384"/>
      <c r="I2" s="384"/>
    </row>
    <row r="3" spans="2:9" ht="18">
      <c r="B3" s="385" t="s">
        <v>1</v>
      </c>
      <c r="C3" s="306" t="s">
        <v>2</v>
      </c>
      <c r="D3" s="306" t="s">
        <v>5</v>
      </c>
      <c r="E3" s="127"/>
      <c r="F3" s="127"/>
      <c r="G3" s="223"/>
      <c r="H3" s="127"/>
      <c r="I3" s="306" t="s">
        <v>7</v>
      </c>
    </row>
    <row r="4" spans="2:9" ht="14.4">
      <c r="B4" s="386"/>
      <c r="C4" s="278"/>
      <c r="D4" s="278"/>
      <c r="E4" s="306" t="s">
        <v>97</v>
      </c>
      <c r="F4" s="278"/>
      <c r="G4" s="278"/>
      <c r="H4" s="278"/>
      <c r="I4" s="278"/>
    </row>
    <row r="5" spans="2:9" ht="87">
      <c r="B5" s="163" t="s">
        <v>418</v>
      </c>
      <c r="C5" s="164" t="s">
        <v>638</v>
      </c>
      <c r="D5" s="165" t="s">
        <v>448</v>
      </c>
      <c r="E5" s="366" t="s">
        <v>415</v>
      </c>
      <c r="F5" s="278"/>
      <c r="G5" s="360" t="s">
        <v>416</v>
      </c>
      <c r="H5" s="361"/>
      <c r="I5" s="166" t="s">
        <v>417</v>
      </c>
    </row>
    <row r="6" spans="2:9" ht="18">
      <c r="B6" s="163" t="s">
        <v>419</v>
      </c>
      <c r="C6" s="135"/>
      <c r="D6" s="167"/>
      <c r="E6" s="369"/>
      <c r="F6" s="278"/>
      <c r="G6" s="318"/>
      <c r="H6" s="319"/>
      <c r="I6" s="365">
        <f>IF(SUM(E6:H9)&gt;400,400,SUM(E6:H9))</f>
        <v>0</v>
      </c>
    </row>
    <row r="7" spans="2:9" ht="18">
      <c r="B7" s="163" t="s">
        <v>420</v>
      </c>
      <c r="C7" s="135"/>
      <c r="D7" s="167"/>
      <c r="E7" s="369"/>
      <c r="F7" s="278"/>
      <c r="G7" s="318"/>
      <c r="H7" s="319"/>
      <c r="I7" s="278"/>
    </row>
    <row r="8" spans="2:9" ht="18">
      <c r="B8" s="163" t="s">
        <v>421</v>
      </c>
      <c r="C8" s="135"/>
      <c r="D8" s="167"/>
      <c r="E8" s="369"/>
      <c r="F8" s="278"/>
      <c r="G8" s="318"/>
      <c r="H8" s="319"/>
      <c r="I8" s="278"/>
    </row>
    <row r="9" spans="2:9" ht="18">
      <c r="B9" s="163" t="s">
        <v>422</v>
      </c>
      <c r="C9" s="135"/>
      <c r="D9" s="167"/>
      <c r="E9" s="369"/>
      <c r="F9" s="278"/>
      <c r="G9" s="318"/>
      <c r="H9" s="319"/>
      <c r="I9" s="278"/>
    </row>
    <row r="10" spans="2:9" ht="87">
      <c r="B10" s="163" t="s">
        <v>423</v>
      </c>
      <c r="C10" s="164" t="s">
        <v>100</v>
      </c>
      <c r="D10" s="165" t="s">
        <v>448</v>
      </c>
      <c r="E10" s="366" t="s">
        <v>449</v>
      </c>
      <c r="F10" s="278"/>
      <c r="G10" s="278"/>
      <c r="H10" s="278"/>
      <c r="I10" s="168" t="s">
        <v>84</v>
      </c>
    </row>
    <row r="11" spans="2:9" ht="18">
      <c r="B11" s="163" t="s">
        <v>101</v>
      </c>
      <c r="C11" s="132"/>
      <c r="D11" s="169"/>
      <c r="E11" s="362"/>
      <c r="F11" s="278"/>
      <c r="G11" s="278"/>
      <c r="H11" s="278"/>
      <c r="I11" s="365">
        <f>IF(SUM(E11:H20)&gt;20,20,SUM(E11:H20))</f>
        <v>0</v>
      </c>
    </row>
    <row r="12" spans="2:9" ht="18">
      <c r="B12" s="163" t="s">
        <v>102</v>
      </c>
      <c r="C12" s="132"/>
      <c r="D12" s="169"/>
      <c r="E12" s="362"/>
      <c r="F12" s="278"/>
      <c r="G12" s="278"/>
      <c r="H12" s="278"/>
      <c r="I12" s="278"/>
    </row>
    <row r="13" spans="2:9" ht="18">
      <c r="B13" s="163" t="s">
        <v>103</v>
      </c>
      <c r="C13" s="132"/>
      <c r="D13" s="169"/>
      <c r="E13" s="362"/>
      <c r="F13" s="278"/>
      <c r="G13" s="278"/>
      <c r="H13" s="278"/>
      <c r="I13" s="278"/>
    </row>
    <row r="14" spans="2:9" ht="18">
      <c r="B14" s="163" t="s">
        <v>104</v>
      </c>
      <c r="C14" s="132"/>
      <c r="D14" s="169"/>
      <c r="E14" s="362"/>
      <c r="F14" s="278"/>
      <c r="G14" s="278"/>
      <c r="H14" s="278"/>
      <c r="I14" s="278"/>
    </row>
    <row r="15" spans="2:9" ht="18">
      <c r="B15" s="163" t="s">
        <v>105</v>
      </c>
      <c r="C15" s="132"/>
      <c r="D15" s="169"/>
      <c r="E15" s="362"/>
      <c r="F15" s="278"/>
      <c r="G15" s="278"/>
      <c r="H15" s="278"/>
      <c r="I15" s="278"/>
    </row>
    <row r="16" spans="2:9" ht="18">
      <c r="B16" s="163" t="s">
        <v>106</v>
      </c>
      <c r="C16" s="132"/>
      <c r="D16" s="169"/>
      <c r="E16" s="362"/>
      <c r="F16" s="278"/>
      <c r="G16" s="278"/>
      <c r="H16" s="278"/>
      <c r="I16" s="278"/>
    </row>
    <row r="17" spans="2:9" ht="18">
      <c r="B17" s="163" t="s">
        <v>107</v>
      </c>
      <c r="C17" s="132"/>
      <c r="D17" s="169"/>
      <c r="E17" s="362"/>
      <c r="F17" s="278"/>
      <c r="G17" s="278"/>
      <c r="H17" s="278"/>
      <c r="I17" s="278"/>
    </row>
    <row r="18" spans="2:9" ht="18">
      <c r="B18" s="163" t="s">
        <v>108</v>
      </c>
      <c r="C18" s="132"/>
      <c r="D18" s="169"/>
      <c r="E18" s="362"/>
      <c r="F18" s="278"/>
      <c r="G18" s="278"/>
      <c r="H18" s="278"/>
      <c r="I18" s="278"/>
    </row>
    <row r="19" spans="2:9" ht="18">
      <c r="B19" s="163" t="s">
        <v>110</v>
      </c>
      <c r="C19" s="132"/>
      <c r="D19" s="169"/>
      <c r="E19" s="362"/>
      <c r="F19" s="278"/>
      <c r="G19" s="278"/>
      <c r="H19" s="278"/>
      <c r="I19" s="278"/>
    </row>
    <row r="20" spans="2:9" ht="18">
      <c r="B20" s="163" t="s">
        <v>111</v>
      </c>
      <c r="C20" s="132"/>
      <c r="D20" s="169"/>
      <c r="E20" s="362"/>
      <c r="F20" s="278"/>
      <c r="G20" s="278"/>
      <c r="H20" s="278"/>
      <c r="I20" s="278"/>
    </row>
    <row r="21" spans="2:9" ht="87">
      <c r="B21" s="163" t="s">
        <v>424</v>
      </c>
      <c r="C21" s="164" t="s">
        <v>112</v>
      </c>
      <c r="D21" s="165" t="s">
        <v>448</v>
      </c>
      <c r="E21" s="230" t="s">
        <v>547</v>
      </c>
      <c r="F21" s="230" t="s">
        <v>548</v>
      </c>
      <c r="G21" s="360" t="s">
        <v>549</v>
      </c>
      <c r="H21" s="361"/>
      <c r="I21" s="168" t="s">
        <v>126</v>
      </c>
    </row>
    <row r="22" spans="2:9" ht="15.75" customHeight="1">
      <c r="B22" s="163" t="s">
        <v>425</v>
      </c>
      <c r="C22" s="135"/>
      <c r="D22" s="167"/>
      <c r="E22" s="231"/>
      <c r="F22" s="234"/>
      <c r="G22" s="318"/>
      <c r="H22" s="319"/>
      <c r="I22" s="365">
        <f>IF(SUM(E22:H36)&gt;60,60,SUM(E22:H36))</f>
        <v>0</v>
      </c>
    </row>
    <row r="23" spans="2:9" ht="15.75" customHeight="1">
      <c r="B23" s="163" t="s">
        <v>426</v>
      </c>
      <c r="C23" s="132"/>
      <c r="D23" s="169"/>
      <c r="E23" s="231"/>
      <c r="F23" s="234"/>
      <c r="G23" s="318"/>
      <c r="H23" s="319"/>
      <c r="I23" s="278"/>
    </row>
    <row r="24" spans="2:9" ht="15.75" customHeight="1">
      <c r="B24" s="163" t="s">
        <v>427</v>
      </c>
      <c r="C24" s="132"/>
      <c r="D24" s="169"/>
      <c r="E24" s="231"/>
      <c r="F24" s="234"/>
      <c r="G24" s="318"/>
      <c r="H24" s="319"/>
      <c r="I24" s="278"/>
    </row>
    <row r="25" spans="2:9" ht="15.75" customHeight="1">
      <c r="B25" s="163" t="s">
        <v>428</v>
      </c>
      <c r="C25" s="132"/>
      <c r="D25" s="169"/>
      <c r="E25" s="231"/>
      <c r="F25" s="234"/>
      <c r="G25" s="318"/>
      <c r="H25" s="319"/>
      <c r="I25" s="278"/>
    </row>
    <row r="26" spans="2:9" ht="15.75" customHeight="1">
      <c r="B26" s="163" t="s">
        <v>429</v>
      </c>
      <c r="C26" s="132"/>
      <c r="D26" s="169"/>
      <c r="E26" s="231"/>
      <c r="F26" s="234"/>
      <c r="G26" s="318"/>
      <c r="H26" s="319"/>
      <c r="I26" s="278"/>
    </row>
    <row r="27" spans="2:9" ht="15.75" customHeight="1">
      <c r="B27" s="163" t="s">
        <v>430</v>
      </c>
      <c r="C27" s="132"/>
      <c r="D27" s="169"/>
      <c r="E27" s="231"/>
      <c r="F27" s="234"/>
      <c r="G27" s="318"/>
      <c r="H27" s="319"/>
      <c r="I27" s="278"/>
    </row>
    <row r="28" spans="2:9" ht="15.75" customHeight="1">
      <c r="B28" s="163" t="s">
        <v>431</v>
      </c>
      <c r="C28" s="132"/>
      <c r="D28" s="169"/>
      <c r="E28" s="231"/>
      <c r="F28" s="234"/>
      <c r="G28" s="318"/>
      <c r="H28" s="319"/>
      <c r="I28" s="278"/>
    </row>
    <row r="29" spans="2:9" ht="15.75" customHeight="1">
      <c r="B29" s="163" t="s">
        <v>432</v>
      </c>
      <c r="C29" s="132"/>
      <c r="D29" s="169"/>
      <c r="E29" s="231"/>
      <c r="F29" s="234"/>
      <c r="G29" s="318"/>
      <c r="H29" s="319"/>
      <c r="I29" s="278"/>
    </row>
    <row r="30" spans="2:9" ht="15.75" customHeight="1">
      <c r="B30" s="163" t="s">
        <v>116</v>
      </c>
      <c r="C30" s="132"/>
      <c r="D30" s="169"/>
      <c r="E30" s="231"/>
      <c r="F30" s="234"/>
      <c r="G30" s="318"/>
      <c r="H30" s="319"/>
      <c r="I30" s="278"/>
    </row>
    <row r="31" spans="2:9" ht="15.75" customHeight="1">
      <c r="B31" s="163" t="s">
        <v>117</v>
      </c>
      <c r="C31" s="132"/>
      <c r="D31" s="169"/>
      <c r="E31" s="231"/>
      <c r="F31" s="234"/>
      <c r="G31" s="318"/>
      <c r="H31" s="319"/>
      <c r="I31" s="278"/>
    </row>
    <row r="32" spans="2:9" ht="15.75" customHeight="1">
      <c r="B32" s="163" t="s">
        <v>118</v>
      </c>
      <c r="C32" s="132"/>
      <c r="D32" s="169"/>
      <c r="E32" s="231"/>
      <c r="F32" s="234"/>
      <c r="G32" s="318"/>
      <c r="H32" s="319"/>
      <c r="I32" s="278"/>
    </row>
    <row r="33" spans="2:9" ht="15.75" customHeight="1">
      <c r="B33" s="163" t="s">
        <v>119</v>
      </c>
      <c r="C33" s="132"/>
      <c r="D33" s="169"/>
      <c r="E33" s="231"/>
      <c r="F33" s="234"/>
      <c r="G33" s="318"/>
      <c r="H33" s="319"/>
      <c r="I33" s="278"/>
    </row>
    <row r="34" spans="2:9" ht="15.75" customHeight="1">
      <c r="B34" s="163" t="s">
        <v>120</v>
      </c>
      <c r="C34" s="132"/>
      <c r="D34" s="169"/>
      <c r="E34" s="231"/>
      <c r="F34" s="234"/>
      <c r="G34" s="318"/>
      <c r="H34" s="319"/>
      <c r="I34" s="278"/>
    </row>
    <row r="35" spans="2:9" ht="15.75" customHeight="1">
      <c r="B35" s="163" t="s">
        <v>121</v>
      </c>
      <c r="C35" s="132"/>
      <c r="D35" s="169"/>
      <c r="E35" s="231"/>
      <c r="F35" s="234"/>
      <c r="G35" s="318"/>
      <c r="H35" s="319"/>
      <c r="I35" s="278"/>
    </row>
    <row r="36" spans="2:9" ht="15.75" customHeight="1">
      <c r="B36" s="163" t="s">
        <v>122</v>
      </c>
      <c r="C36" s="132"/>
      <c r="D36" s="169"/>
      <c r="E36" s="231"/>
      <c r="F36" s="234"/>
      <c r="G36" s="318"/>
      <c r="H36" s="319"/>
      <c r="I36" s="278"/>
    </row>
    <row r="37" spans="2:9" ht="87">
      <c r="B37" s="163" t="s">
        <v>433</v>
      </c>
      <c r="C37" s="164" t="s">
        <v>125</v>
      </c>
      <c r="D37" s="165" t="s">
        <v>448</v>
      </c>
      <c r="E37" s="230" t="s">
        <v>550</v>
      </c>
      <c r="F37" s="230" t="s">
        <v>551</v>
      </c>
      <c r="G37" s="230" t="s">
        <v>552</v>
      </c>
      <c r="H37" s="230" t="s">
        <v>553</v>
      </c>
      <c r="I37" s="168" t="s">
        <v>213</v>
      </c>
    </row>
    <row r="38" spans="2:9" ht="15.75" customHeight="1">
      <c r="B38" s="163" t="s">
        <v>127</v>
      </c>
      <c r="C38" s="135"/>
      <c r="D38" s="170"/>
      <c r="E38" s="232"/>
      <c r="F38" s="218"/>
      <c r="G38" s="218"/>
      <c r="H38" s="218"/>
      <c r="I38" s="363">
        <f>IF(SUM(E38:H47)&gt;50,50,SUM(E38:H47))</f>
        <v>0</v>
      </c>
    </row>
    <row r="39" spans="2:9" ht="15.75" customHeight="1">
      <c r="B39" s="163" t="s">
        <v>133</v>
      </c>
      <c r="C39" s="132"/>
      <c r="D39" s="171"/>
      <c r="E39" s="232"/>
      <c r="F39" s="218"/>
      <c r="G39" s="218"/>
      <c r="H39" s="218"/>
      <c r="I39" s="364"/>
    </row>
    <row r="40" spans="2:9" ht="15.75" customHeight="1">
      <c r="B40" s="163" t="s">
        <v>137</v>
      </c>
      <c r="C40" s="132"/>
      <c r="D40" s="172"/>
      <c r="E40" s="232"/>
      <c r="F40" s="218"/>
      <c r="G40" s="218"/>
      <c r="H40" s="218"/>
      <c r="I40" s="364"/>
    </row>
    <row r="41" spans="2:9" ht="15.75" customHeight="1">
      <c r="B41" s="163" t="s">
        <v>138</v>
      </c>
      <c r="C41" s="132"/>
      <c r="D41" s="169"/>
      <c r="E41" s="232"/>
      <c r="F41" s="218"/>
      <c r="G41" s="218"/>
      <c r="H41" s="218"/>
      <c r="I41" s="364"/>
    </row>
    <row r="42" spans="2:9" ht="15.75" customHeight="1">
      <c r="B42" s="163" t="s">
        <v>139</v>
      </c>
      <c r="C42" s="132"/>
      <c r="D42" s="169"/>
      <c r="E42" s="232"/>
      <c r="F42" s="218"/>
      <c r="G42" s="218"/>
      <c r="H42" s="218"/>
      <c r="I42" s="364"/>
    </row>
    <row r="43" spans="2:9" ht="15.75" customHeight="1">
      <c r="B43" s="163" t="s">
        <v>140</v>
      </c>
      <c r="C43" s="132"/>
      <c r="D43" s="169"/>
      <c r="E43" s="232"/>
      <c r="F43" s="218"/>
      <c r="G43" s="218"/>
      <c r="H43" s="218"/>
      <c r="I43" s="364"/>
    </row>
    <row r="44" spans="2:9" ht="15.75" customHeight="1">
      <c r="B44" s="163" t="s">
        <v>141</v>
      </c>
      <c r="C44" s="132"/>
      <c r="D44" s="169"/>
      <c r="E44" s="232"/>
      <c r="F44" s="218"/>
      <c r="G44" s="218"/>
      <c r="H44" s="218"/>
      <c r="I44" s="364"/>
    </row>
    <row r="45" spans="2:9" ht="15.75" customHeight="1">
      <c r="B45" s="163" t="s">
        <v>142</v>
      </c>
      <c r="C45" s="132"/>
      <c r="D45" s="169"/>
      <c r="E45" s="232"/>
      <c r="F45" s="218"/>
      <c r="G45" s="218"/>
      <c r="H45" s="218"/>
      <c r="I45" s="364"/>
    </row>
    <row r="46" spans="2:9" ht="15.75" customHeight="1">
      <c r="B46" s="163" t="s">
        <v>143</v>
      </c>
      <c r="C46" s="132"/>
      <c r="D46" s="169"/>
      <c r="E46" s="232"/>
      <c r="F46" s="218"/>
      <c r="G46" s="218"/>
      <c r="H46" s="218"/>
      <c r="I46" s="364"/>
    </row>
    <row r="47" spans="2:9" ht="15.75" customHeight="1">
      <c r="B47" s="163" t="s">
        <v>144</v>
      </c>
      <c r="C47" s="132"/>
      <c r="D47" s="169"/>
      <c r="E47" s="232"/>
      <c r="F47" s="218"/>
      <c r="G47" s="218"/>
      <c r="H47" s="218"/>
      <c r="I47" s="382"/>
    </row>
    <row r="48" spans="2:9" s="233" customFormat="1" ht="69.599999999999994" customHeight="1">
      <c r="B48" s="163" t="s">
        <v>434</v>
      </c>
      <c r="C48" s="230" t="s">
        <v>554</v>
      </c>
      <c r="D48" s="230" t="s">
        <v>555</v>
      </c>
      <c r="E48" s="360" t="s">
        <v>556</v>
      </c>
      <c r="F48" s="378"/>
      <c r="G48" s="378"/>
      <c r="H48" s="361"/>
      <c r="I48" s="166" t="s">
        <v>147</v>
      </c>
    </row>
    <row r="49" spans="2:9" s="233" customFormat="1" ht="15.75" customHeight="1">
      <c r="B49" s="163" t="s">
        <v>148</v>
      </c>
      <c r="C49" s="228"/>
      <c r="D49" s="232"/>
      <c r="E49" s="379"/>
      <c r="F49" s="380"/>
      <c r="G49" s="380"/>
      <c r="H49" s="381"/>
      <c r="I49" s="357">
        <f>IF(SUM(E49:H53)&gt;25,25,SUM(E49:H53))</f>
        <v>0</v>
      </c>
    </row>
    <row r="50" spans="2:9" s="233" customFormat="1" ht="15.75" customHeight="1">
      <c r="B50" s="163" t="s">
        <v>149</v>
      </c>
      <c r="C50" s="228"/>
      <c r="D50" s="232"/>
      <c r="E50" s="379"/>
      <c r="F50" s="380"/>
      <c r="G50" s="380"/>
      <c r="H50" s="381"/>
      <c r="I50" s="358"/>
    </row>
    <row r="51" spans="2:9" s="233" customFormat="1" ht="15.75" customHeight="1">
      <c r="B51" s="163" t="s">
        <v>151</v>
      </c>
      <c r="C51" s="228"/>
      <c r="D51" s="232"/>
      <c r="E51" s="379"/>
      <c r="F51" s="380"/>
      <c r="G51" s="380"/>
      <c r="H51" s="381"/>
      <c r="I51" s="358"/>
    </row>
    <row r="52" spans="2:9" s="233" customFormat="1" ht="15.75" customHeight="1">
      <c r="B52" s="163" t="s">
        <v>152</v>
      </c>
      <c r="C52" s="228"/>
      <c r="D52" s="232"/>
      <c r="E52" s="379"/>
      <c r="F52" s="380"/>
      <c r="G52" s="380"/>
      <c r="H52" s="381"/>
      <c r="I52" s="358"/>
    </row>
    <row r="53" spans="2:9" s="233" customFormat="1" ht="15.75" customHeight="1">
      <c r="B53" s="163" t="s">
        <v>153</v>
      </c>
      <c r="C53" s="228"/>
      <c r="D53" s="232"/>
      <c r="E53" s="379"/>
      <c r="F53" s="380"/>
      <c r="G53" s="380"/>
      <c r="H53" s="381"/>
      <c r="I53" s="359"/>
    </row>
    <row r="54" spans="2:9" ht="121.8">
      <c r="B54" s="163" t="s">
        <v>435</v>
      </c>
      <c r="C54" s="165" t="s">
        <v>446</v>
      </c>
      <c r="D54" s="366" t="s">
        <v>450</v>
      </c>
      <c r="E54" s="278"/>
      <c r="F54" s="366" t="s">
        <v>451</v>
      </c>
      <c r="G54" s="366"/>
      <c r="H54" s="278"/>
      <c r="I54" s="168" t="s">
        <v>147</v>
      </c>
    </row>
    <row r="55" spans="2:9" ht="15.75" customHeight="1">
      <c r="B55" s="163" t="s">
        <v>557</v>
      </c>
      <c r="C55" s="135"/>
      <c r="D55" s="369"/>
      <c r="E55" s="278"/>
      <c r="F55" s="362"/>
      <c r="G55" s="362"/>
      <c r="H55" s="278"/>
      <c r="I55" s="365">
        <f>IF(SUM(D55:H64)&gt;25,25,SUM(D55:H64))</f>
        <v>0</v>
      </c>
    </row>
    <row r="56" spans="2:9" ht="15.75" customHeight="1">
      <c r="B56" s="163" t="s">
        <v>558</v>
      </c>
      <c r="C56" s="135"/>
      <c r="D56" s="369"/>
      <c r="E56" s="278"/>
      <c r="F56" s="362"/>
      <c r="G56" s="362"/>
      <c r="H56" s="278"/>
      <c r="I56" s="278"/>
    </row>
    <row r="57" spans="2:9" ht="15.75" customHeight="1">
      <c r="B57" s="163" t="s">
        <v>559</v>
      </c>
      <c r="C57" s="135"/>
      <c r="D57" s="369"/>
      <c r="E57" s="278"/>
      <c r="F57" s="362"/>
      <c r="G57" s="362"/>
      <c r="H57" s="278"/>
      <c r="I57" s="278"/>
    </row>
    <row r="58" spans="2:9" ht="15.75" customHeight="1">
      <c r="B58" s="163" t="s">
        <v>560</v>
      </c>
      <c r="C58" s="135"/>
      <c r="D58" s="369"/>
      <c r="E58" s="278"/>
      <c r="F58" s="362"/>
      <c r="G58" s="362"/>
      <c r="H58" s="278"/>
      <c r="I58" s="278"/>
    </row>
    <row r="59" spans="2:9" ht="15.75" customHeight="1">
      <c r="B59" s="163" t="s">
        <v>561</v>
      </c>
      <c r="C59" s="135"/>
      <c r="D59" s="369"/>
      <c r="E59" s="278"/>
      <c r="F59" s="362"/>
      <c r="G59" s="362"/>
      <c r="H59" s="278"/>
      <c r="I59" s="278"/>
    </row>
    <row r="60" spans="2:9" ht="15.75" customHeight="1">
      <c r="B60" s="163" t="s">
        <v>562</v>
      </c>
      <c r="C60" s="135"/>
      <c r="D60" s="369"/>
      <c r="E60" s="278"/>
      <c r="F60" s="362"/>
      <c r="G60" s="362"/>
      <c r="H60" s="278"/>
      <c r="I60" s="278"/>
    </row>
    <row r="61" spans="2:9" ht="15.75" customHeight="1">
      <c r="B61" s="163" t="s">
        <v>563</v>
      </c>
      <c r="C61" s="135"/>
      <c r="D61" s="369"/>
      <c r="E61" s="278"/>
      <c r="F61" s="362"/>
      <c r="G61" s="362"/>
      <c r="H61" s="278"/>
      <c r="I61" s="278"/>
    </row>
    <row r="62" spans="2:9" ht="15.75" customHeight="1">
      <c r="B62" s="163" t="s">
        <v>564</v>
      </c>
      <c r="C62" s="135"/>
      <c r="D62" s="369"/>
      <c r="E62" s="278"/>
      <c r="F62" s="362"/>
      <c r="G62" s="362"/>
      <c r="H62" s="278"/>
      <c r="I62" s="278"/>
    </row>
    <row r="63" spans="2:9" ht="15.75" customHeight="1">
      <c r="B63" s="163" t="s">
        <v>565</v>
      </c>
      <c r="C63" s="135"/>
      <c r="D63" s="369"/>
      <c r="E63" s="278"/>
      <c r="F63" s="362"/>
      <c r="G63" s="362"/>
      <c r="H63" s="278"/>
      <c r="I63" s="278"/>
    </row>
    <row r="64" spans="2:9" ht="15.75" customHeight="1">
      <c r="B64" s="163" t="s">
        <v>566</v>
      </c>
      <c r="C64" s="135"/>
      <c r="D64" s="369"/>
      <c r="E64" s="278"/>
      <c r="F64" s="362"/>
      <c r="G64" s="362"/>
      <c r="H64" s="278"/>
      <c r="I64" s="278"/>
    </row>
    <row r="65" spans="2:9" ht="113.4" customHeight="1">
      <c r="B65" s="163" t="s">
        <v>437</v>
      </c>
      <c r="C65" s="164" t="s">
        <v>170</v>
      </c>
      <c r="D65" s="366" t="s">
        <v>452</v>
      </c>
      <c r="E65" s="278"/>
      <c r="F65" s="366" t="s">
        <v>171</v>
      </c>
      <c r="G65" s="366"/>
      <c r="H65" s="278"/>
      <c r="I65" s="168" t="s">
        <v>173</v>
      </c>
    </row>
    <row r="66" spans="2:9" ht="15.75" customHeight="1">
      <c r="B66" s="163" t="s">
        <v>438</v>
      </c>
      <c r="C66" s="136" t="s">
        <v>656</v>
      </c>
      <c r="D66" s="371" t="s">
        <v>655</v>
      </c>
      <c r="E66" s="278"/>
      <c r="F66" s="367">
        <v>10</v>
      </c>
      <c r="G66" s="367"/>
      <c r="H66" s="278"/>
      <c r="I66" s="365">
        <f>IF(SUM(F66:H68)&gt;15,15,SUM(F66:H68))</f>
        <v>10</v>
      </c>
    </row>
    <row r="67" spans="2:9" ht="15.75" customHeight="1">
      <c r="B67" s="163" t="s">
        <v>439</v>
      </c>
      <c r="C67" s="136"/>
      <c r="D67" s="367"/>
      <c r="E67" s="278"/>
      <c r="F67" s="367"/>
      <c r="G67" s="367"/>
      <c r="H67" s="278"/>
      <c r="I67" s="278"/>
    </row>
    <row r="68" spans="2:9" ht="15.75" customHeight="1">
      <c r="B68" s="163" t="s">
        <v>440</v>
      </c>
      <c r="C68" s="136"/>
      <c r="D68" s="367"/>
      <c r="E68" s="278"/>
      <c r="F68" s="367"/>
      <c r="G68" s="367"/>
      <c r="H68" s="278"/>
      <c r="I68" s="278"/>
    </row>
    <row r="69" spans="2:9" ht="127.8" customHeight="1">
      <c r="B69" s="163" t="s">
        <v>441</v>
      </c>
      <c r="C69" s="164" t="s">
        <v>641</v>
      </c>
      <c r="D69" s="366" t="s">
        <v>454</v>
      </c>
      <c r="E69" s="278"/>
      <c r="F69" s="366" t="s">
        <v>639</v>
      </c>
      <c r="G69" s="366"/>
      <c r="H69" s="278"/>
      <c r="I69" s="168" t="s">
        <v>640</v>
      </c>
    </row>
    <row r="70" spans="2:9" ht="15.75" customHeight="1">
      <c r="B70" s="163" t="s">
        <v>442</v>
      </c>
      <c r="C70" s="136"/>
      <c r="D70" s="367"/>
      <c r="E70" s="278"/>
      <c r="F70" s="367"/>
      <c r="G70" s="367"/>
      <c r="H70" s="278"/>
      <c r="I70" s="365">
        <f>IF(SUM(F70)&gt;150,150,SUM(F70))</f>
        <v>0</v>
      </c>
    </row>
    <row r="71" spans="2:9" ht="15.75" customHeight="1">
      <c r="B71" s="163" t="s">
        <v>443</v>
      </c>
      <c r="C71" s="136"/>
      <c r="D71" s="367"/>
      <c r="E71" s="278"/>
      <c r="F71" s="278"/>
      <c r="G71" s="278"/>
      <c r="H71" s="278"/>
      <c r="I71" s="278"/>
    </row>
    <row r="72" spans="2:9" ht="94.8" customHeight="1">
      <c r="B72" s="163" t="s">
        <v>444</v>
      </c>
      <c r="C72" s="165" t="s">
        <v>447</v>
      </c>
      <c r="D72" s="366" t="s">
        <v>455</v>
      </c>
      <c r="E72" s="278"/>
      <c r="F72" s="366" t="s">
        <v>456</v>
      </c>
      <c r="G72" s="366"/>
      <c r="H72" s="278"/>
      <c r="I72" s="168" t="s">
        <v>84</v>
      </c>
    </row>
    <row r="73" spans="2:9" ht="15.75" customHeight="1">
      <c r="B73" s="163" t="s">
        <v>194</v>
      </c>
      <c r="C73" s="136"/>
      <c r="D73" s="367"/>
      <c r="E73" s="278"/>
      <c r="F73" s="367"/>
      <c r="G73" s="367"/>
      <c r="H73" s="278"/>
      <c r="I73" s="365">
        <f>IF(SUM(F73)&gt;20,20,SUM(F73))</f>
        <v>0</v>
      </c>
    </row>
    <row r="74" spans="2:9" ht="15.75" customHeight="1">
      <c r="B74" s="163" t="s">
        <v>195</v>
      </c>
      <c r="C74" s="136"/>
      <c r="D74" s="367"/>
      <c r="E74" s="278"/>
      <c r="F74" s="278"/>
      <c r="G74" s="278"/>
      <c r="H74" s="278"/>
      <c r="I74" s="368"/>
    </row>
    <row r="75" spans="2:9" ht="15.75" customHeight="1">
      <c r="B75" s="163" t="s">
        <v>196</v>
      </c>
      <c r="C75" s="136"/>
      <c r="D75" s="367"/>
      <c r="E75" s="278"/>
      <c r="F75" s="278"/>
      <c r="G75" s="278"/>
      <c r="H75" s="278"/>
      <c r="I75" s="368"/>
    </row>
    <row r="76" spans="2:9" ht="91.8" customHeight="1">
      <c r="B76" s="163" t="s">
        <v>445</v>
      </c>
      <c r="C76" s="165" t="s">
        <v>633</v>
      </c>
      <c r="D76" s="366" t="s">
        <v>455</v>
      </c>
      <c r="E76" s="278"/>
      <c r="F76" s="366" t="s">
        <v>456</v>
      </c>
      <c r="G76" s="366"/>
      <c r="H76" s="278"/>
      <c r="I76" s="166" t="s">
        <v>84</v>
      </c>
    </row>
    <row r="77" spans="2:9" ht="15.75" customHeight="1">
      <c r="B77" s="163" t="s">
        <v>199</v>
      </c>
      <c r="C77" s="136"/>
      <c r="D77" s="367"/>
      <c r="E77" s="278"/>
      <c r="F77" s="367"/>
      <c r="G77" s="367"/>
      <c r="H77" s="278"/>
      <c r="I77" s="365">
        <f>IF(SUM(F77)&gt;20,20,SUM(F77))</f>
        <v>0</v>
      </c>
    </row>
    <row r="78" spans="2:9" ht="15.75" customHeight="1">
      <c r="B78" s="163" t="s">
        <v>567</v>
      </c>
      <c r="C78" s="136"/>
      <c r="D78" s="367"/>
      <c r="E78" s="278"/>
      <c r="F78" s="278"/>
      <c r="G78" s="278"/>
      <c r="H78" s="278"/>
      <c r="I78" s="368"/>
    </row>
    <row r="79" spans="2:9" ht="15.75" customHeight="1">
      <c r="B79" s="163" t="s">
        <v>568</v>
      </c>
      <c r="C79" s="136"/>
      <c r="D79" s="367"/>
      <c r="E79" s="278"/>
      <c r="F79" s="278"/>
      <c r="G79" s="278"/>
      <c r="H79" s="278"/>
      <c r="I79" s="368"/>
    </row>
    <row r="80" spans="2:9" ht="87">
      <c r="B80" s="163" t="s">
        <v>569</v>
      </c>
      <c r="C80" s="165" t="s">
        <v>453</v>
      </c>
      <c r="D80" s="366" t="s">
        <v>455</v>
      </c>
      <c r="E80" s="278"/>
      <c r="F80" s="366" t="s">
        <v>456</v>
      </c>
      <c r="G80" s="366"/>
      <c r="H80" s="278"/>
      <c r="I80" s="166" t="s">
        <v>637</v>
      </c>
    </row>
    <row r="81" spans="2:9" ht="17.399999999999999">
      <c r="B81" s="163" t="s">
        <v>570</v>
      </c>
      <c r="C81" s="136"/>
      <c r="D81" s="372"/>
      <c r="E81" s="374"/>
      <c r="F81" s="372"/>
      <c r="G81" s="373"/>
      <c r="H81" s="374"/>
      <c r="I81" s="363">
        <f>IF(F81&gt;40,40,F81)</f>
        <v>0</v>
      </c>
    </row>
    <row r="82" spans="2:9" s="273" customFormat="1" ht="17.399999999999999">
      <c r="B82" s="163" t="s">
        <v>571</v>
      </c>
      <c r="C82" s="272"/>
      <c r="D82" s="375"/>
      <c r="E82" s="377"/>
      <c r="F82" s="375"/>
      <c r="G82" s="376"/>
      <c r="H82" s="377"/>
      <c r="I82" s="364"/>
    </row>
    <row r="83" spans="2:9" s="273" customFormat="1" ht="92.4" customHeight="1">
      <c r="B83" s="163" t="s">
        <v>634</v>
      </c>
      <c r="C83" s="271" t="s">
        <v>636</v>
      </c>
      <c r="D83" s="366" t="s">
        <v>455</v>
      </c>
      <c r="E83" s="278"/>
      <c r="F83" s="375"/>
      <c r="G83" s="376"/>
      <c r="H83" s="377"/>
      <c r="I83" s="364"/>
    </row>
    <row r="84" spans="2:9" s="273" customFormat="1" ht="17.399999999999999">
      <c r="B84" s="163" t="s">
        <v>635</v>
      </c>
      <c r="C84" s="272"/>
      <c r="D84" s="375"/>
      <c r="E84" s="377"/>
      <c r="F84" s="375"/>
      <c r="G84" s="376"/>
      <c r="H84" s="377"/>
      <c r="I84" s="364"/>
    </row>
    <row r="85" spans="2:9" ht="22.8">
      <c r="B85" s="370" t="s">
        <v>58</v>
      </c>
      <c r="C85" s="278"/>
      <c r="D85" s="278"/>
      <c r="E85" s="278"/>
      <c r="F85" s="278"/>
      <c r="G85" s="278"/>
      <c r="H85" s="278"/>
      <c r="I85" s="173">
        <f>I6+I11+I22+I38+I55+I70+I73+I77+I81+I49</f>
        <v>0</v>
      </c>
    </row>
    <row r="86" spans="2:9" ht="15.75" customHeight="1">
      <c r="B86" s="236"/>
      <c r="C86" s="157"/>
      <c r="D86" s="157"/>
    </row>
    <row r="87" spans="2:9" ht="15.75" customHeight="1">
      <c r="B87" s="236"/>
      <c r="C87" s="157"/>
      <c r="D87" s="157"/>
    </row>
    <row r="88" spans="2:9" ht="15.75" customHeight="1"/>
    <row r="89" spans="2:9" ht="15.75" customHeight="1"/>
    <row r="90" spans="2:9" ht="15.75" customHeight="1"/>
    <row r="91" spans="2:9" ht="15.75" customHeight="1"/>
    <row r="92" spans="2:9" ht="15.75" customHeight="1"/>
    <row r="93" spans="2:9" ht="15.75" customHeight="1"/>
    <row r="94" spans="2:9" ht="15.75" customHeight="1"/>
    <row r="95" spans="2:9" ht="15.75" customHeight="1"/>
    <row r="96" spans="2:9"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114">
    <mergeCell ref="I3:I4"/>
    <mergeCell ref="I6:I9"/>
    <mergeCell ref="I11:I20"/>
    <mergeCell ref="I22:I36"/>
    <mergeCell ref="I38:I47"/>
    <mergeCell ref="B2:I2"/>
    <mergeCell ref="B3:B4"/>
    <mergeCell ref="C3:C4"/>
    <mergeCell ref="D3:D4"/>
    <mergeCell ref="E4:H4"/>
    <mergeCell ref="E5:F5"/>
    <mergeCell ref="E6:F6"/>
    <mergeCell ref="E7:F7"/>
    <mergeCell ref="E8:F8"/>
    <mergeCell ref="E9:F9"/>
    <mergeCell ref="E10:H10"/>
    <mergeCell ref="E11:H11"/>
    <mergeCell ref="E12:H12"/>
    <mergeCell ref="E13:H13"/>
    <mergeCell ref="E14:H14"/>
    <mergeCell ref="E15:H15"/>
    <mergeCell ref="E16:H16"/>
    <mergeCell ref="E17:H17"/>
    <mergeCell ref="E18:H18"/>
    <mergeCell ref="D54:E54"/>
    <mergeCell ref="F54:H54"/>
    <mergeCell ref="D55:E55"/>
    <mergeCell ref="F55:H55"/>
    <mergeCell ref="E48:H48"/>
    <mergeCell ref="E49:H49"/>
    <mergeCell ref="E50:H50"/>
    <mergeCell ref="E51:H51"/>
    <mergeCell ref="E52:H52"/>
    <mergeCell ref="E53:H53"/>
    <mergeCell ref="B85:H85"/>
    <mergeCell ref="D71:E71"/>
    <mergeCell ref="D72:E72"/>
    <mergeCell ref="D73:E73"/>
    <mergeCell ref="D74:E74"/>
    <mergeCell ref="D75:E75"/>
    <mergeCell ref="D76:E76"/>
    <mergeCell ref="D63:E63"/>
    <mergeCell ref="F63:H63"/>
    <mergeCell ref="D67:E67"/>
    <mergeCell ref="F67:H67"/>
    <mergeCell ref="D65:E65"/>
    <mergeCell ref="F65:H65"/>
    <mergeCell ref="D66:E66"/>
    <mergeCell ref="F66:H66"/>
    <mergeCell ref="D80:E80"/>
    <mergeCell ref="F80:H80"/>
    <mergeCell ref="F81:H84"/>
    <mergeCell ref="D81:E82"/>
    <mergeCell ref="D83:E83"/>
    <mergeCell ref="D84:E84"/>
    <mergeCell ref="I55:I64"/>
    <mergeCell ref="D56:E56"/>
    <mergeCell ref="F56:H56"/>
    <mergeCell ref="D64:E64"/>
    <mergeCell ref="F64:H64"/>
    <mergeCell ref="D60:E60"/>
    <mergeCell ref="F60:H60"/>
    <mergeCell ref="D61:E61"/>
    <mergeCell ref="F61:H61"/>
    <mergeCell ref="D62:E62"/>
    <mergeCell ref="F62:H62"/>
    <mergeCell ref="D57:E57"/>
    <mergeCell ref="F57:H57"/>
    <mergeCell ref="D58:E58"/>
    <mergeCell ref="F58:H58"/>
    <mergeCell ref="D59:E59"/>
    <mergeCell ref="F59:H59"/>
    <mergeCell ref="I81:I84"/>
    <mergeCell ref="I66:I68"/>
    <mergeCell ref="F72:H72"/>
    <mergeCell ref="F73:H75"/>
    <mergeCell ref="I73:I75"/>
    <mergeCell ref="F76:H76"/>
    <mergeCell ref="F77:H79"/>
    <mergeCell ref="I77:I79"/>
    <mergeCell ref="D79:E79"/>
    <mergeCell ref="D68:E68"/>
    <mergeCell ref="F68:H68"/>
    <mergeCell ref="D69:E69"/>
    <mergeCell ref="F69:H69"/>
    <mergeCell ref="D70:E70"/>
    <mergeCell ref="F70:H71"/>
    <mergeCell ref="I70:I71"/>
    <mergeCell ref="D77:E77"/>
    <mergeCell ref="D78:E78"/>
    <mergeCell ref="I49:I53"/>
    <mergeCell ref="G5:H5"/>
    <mergeCell ref="G6:H6"/>
    <mergeCell ref="G7:H7"/>
    <mergeCell ref="G8:H8"/>
    <mergeCell ref="G9:H9"/>
    <mergeCell ref="G21:H21"/>
    <mergeCell ref="G22:H22"/>
    <mergeCell ref="G23:H23"/>
    <mergeCell ref="G24:H24"/>
    <mergeCell ref="G28:H28"/>
    <mergeCell ref="G29:H29"/>
    <mergeCell ref="G30:H30"/>
    <mergeCell ref="G31:H31"/>
    <mergeCell ref="G32:H32"/>
    <mergeCell ref="G33:H33"/>
    <mergeCell ref="G34:H34"/>
    <mergeCell ref="G35:H35"/>
    <mergeCell ref="G36:H36"/>
    <mergeCell ref="E19:H19"/>
    <mergeCell ref="E20:H20"/>
    <mergeCell ref="G25:H25"/>
    <mergeCell ref="G26:H26"/>
    <mergeCell ref="G27:H27"/>
  </mergeCells>
  <conditionalFormatting sqref="I5 I10 I21 I37 I54 I65 I69 I72 I85 I76:I80">
    <cfRule type="cellIs" dxfId="92" priority="3" operator="equal">
      <formula>62</formula>
    </cfRule>
  </conditionalFormatting>
  <conditionalFormatting sqref="I6:I9">
    <cfRule type="cellIs" dxfId="91" priority="5" operator="greaterThan">
      <formula>199</formula>
    </cfRule>
  </conditionalFormatting>
  <conditionalFormatting sqref="I11:I20">
    <cfRule type="cellIs" dxfId="90" priority="6" operator="greaterThan">
      <formula>19</formula>
    </cfRule>
  </conditionalFormatting>
  <conditionalFormatting sqref="I22:I36">
    <cfRule type="cellIs" dxfId="89" priority="7" operator="greaterThan">
      <formula>29</formula>
    </cfRule>
  </conditionalFormatting>
  <conditionalFormatting sqref="I38:I47">
    <cfRule type="cellIs" dxfId="88" priority="8" operator="greaterThan">
      <formula>59</formula>
    </cfRule>
  </conditionalFormatting>
  <conditionalFormatting sqref="I55:I64">
    <cfRule type="cellIs" dxfId="87" priority="9" operator="greaterThan">
      <formula>24</formula>
    </cfRule>
  </conditionalFormatting>
  <conditionalFormatting sqref="I66:I68">
    <cfRule type="cellIs" dxfId="86" priority="10" operator="greaterThan">
      <formula>14</formula>
    </cfRule>
  </conditionalFormatting>
  <conditionalFormatting sqref="I70:I71">
    <cfRule type="cellIs" dxfId="85" priority="11" operator="greaterThan">
      <formula>11</formula>
    </cfRule>
  </conditionalFormatting>
  <conditionalFormatting sqref="I48">
    <cfRule type="cellIs" dxfId="84" priority="2" operator="equal">
      <formula>62</formula>
    </cfRule>
  </conditionalFormatting>
  <conditionalFormatting sqref="I49">
    <cfRule type="cellIs" dxfId="83" priority="1" operator="equal">
      <formula>62</formula>
    </cfRule>
  </conditionalFormatting>
  <hyperlinks>
    <hyperlink ref="D66" r:id="rId1"/>
  </hyperlinks>
  <printOptions horizontalCentered="1" gridLines="1"/>
  <pageMargins left="0.7" right="0.7" top="0.75" bottom="0.75" header="0" footer="0"/>
  <pageSetup paperSize="9" fitToHeight="0" pageOrder="overThenDown" orientation="landscape" cellComments="atEnd" r:id="rId2"/>
  <legacyDrawing r:id="rId3"/>
</worksheet>
</file>

<file path=xl/worksheets/sheet6.xml><?xml version="1.0" encoding="utf-8"?>
<worksheet xmlns="http://schemas.openxmlformats.org/spreadsheetml/2006/main" xmlns:r="http://schemas.openxmlformats.org/officeDocument/2006/relationships">
  <sheetPr>
    <tabColor rgb="FFFF9900"/>
    <outlinePr summaryBelow="0" summaryRight="0"/>
  </sheetPr>
  <dimension ref="B1:L302"/>
  <sheetViews>
    <sheetView tabSelected="1" zoomScale="79" workbookViewId="0">
      <selection activeCell="C105" sqref="C105"/>
    </sheetView>
  </sheetViews>
  <sheetFormatPr defaultColWidth="14.44140625" defaultRowHeight="14.4"/>
  <cols>
    <col min="1" max="1" width="3" style="3" customWidth="1"/>
    <col min="2" max="2" width="10.44140625" style="156" customWidth="1"/>
    <col min="3" max="3" width="40.44140625" style="3" customWidth="1"/>
    <col min="4" max="4" width="41.5546875" style="3" customWidth="1"/>
    <col min="5" max="6" width="10.88671875" style="3" customWidth="1"/>
    <col min="7" max="8" width="18.5546875" style="3" customWidth="1"/>
    <col min="9" max="9" width="19.88671875" style="3" customWidth="1"/>
    <col min="10" max="12" width="7.5546875" style="3" customWidth="1"/>
    <col min="13" max="16384" width="14.44140625" style="3"/>
  </cols>
  <sheetData>
    <row r="1" spans="2:12">
      <c r="I1" s="158"/>
    </row>
    <row r="2" spans="2:12" ht="21">
      <c r="B2" s="395" t="s">
        <v>598</v>
      </c>
      <c r="C2" s="278"/>
      <c r="D2" s="278"/>
      <c r="E2" s="278"/>
      <c r="F2" s="278"/>
      <c r="G2" s="278"/>
      <c r="H2" s="278"/>
      <c r="I2" s="278"/>
      <c r="J2" s="1"/>
      <c r="K2" s="1"/>
      <c r="L2" s="1"/>
    </row>
    <row r="3" spans="2:12" ht="36">
      <c r="B3" s="213" t="s">
        <v>1</v>
      </c>
      <c r="C3" s="127" t="s">
        <v>109</v>
      </c>
      <c r="D3" s="127" t="s">
        <v>4</v>
      </c>
      <c r="E3" s="306" t="s">
        <v>13</v>
      </c>
      <c r="F3" s="278"/>
      <c r="G3" s="278"/>
      <c r="H3" s="278"/>
      <c r="I3" s="180" t="s">
        <v>7</v>
      </c>
      <c r="J3" s="1"/>
      <c r="K3" s="1"/>
      <c r="L3" s="1"/>
    </row>
    <row r="4" spans="2:12" ht="148.19999999999999">
      <c r="B4" s="396" t="s">
        <v>463</v>
      </c>
      <c r="C4" s="389" t="s">
        <v>113</v>
      </c>
      <c r="D4" s="388" t="s">
        <v>524</v>
      </c>
      <c r="E4" s="255" t="s">
        <v>20</v>
      </c>
      <c r="F4" s="255" t="s">
        <v>21</v>
      </c>
      <c r="G4" s="255" t="s">
        <v>23</v>
      </c>
      <c r="H4" s="255" t="s">
        <v>24</v>
      </c>
      <c r="I4" s="399" t="s">
        <v>115</v>
      </c>
      <c r="J4" s="1"/>
      <c r="K4" s="1"/>
      <c r="L4" s="1"/>
    </row>
    <row r="5" spans="2:12" ht="21">
      <c r="B5" s="397"/>
      <c r="C5" s="278"/>
      <c r="D5" s="398"/>
      <c r="E5" s="256">
        <v>1</v>
      </c>
      <c r="F5" s="256">
        <v>2</v>
      </c>
      <c r="G5" s="256">
        <v>3</v>
      </c>
      <c r="H5" s="256">
        <v>4</v>
      </c>
      <c r="I5" s="278"/>
      <c r="J5" s="1"/>
      <c r="K5" s="1"/>
      <c r="L5" s="1"/>
    </row>
    <row r="6" spans="2:12" ht="54.6">
      <c r="B6" s="215" t="s">
        <v>475</v>
      </c>
      <c r="C6" s="181" t="s">
        <v>658</v>
      </c>
      <c r="D6" s="182" t="s">
        <v>657</v>
      </c>
      <c r="E6" s="183"/>
      <c r="F6" s="183">
        <v>2</v>
      </c>
      <c r="G6" s="183"/>
      <c r="H6" s="183"/>
      <c r="I6" s="387">
        <f>IF(SUM(E6:H25)&gt;80,80,SUM(E6:H25))</f>
        <v>14</v>
      </c>
      <c r="J6" s="1"/>
      <c r="K6" s="1"/>
      <c r="L6" s="1"/>
    </row>
    <row r="7" spans="2:12" ht="54.6">
      <c r="B7" s="215" t="s">
        <v>476</v>
      </c>
      <c r="C7" s="181" t="s">
        <v>660</v>
      </c>
      <c r="D7" s="182" t="s">
        <v>659</v>
      </c>
      <c r="E7" s="183"/>
      <c r="F7" s="183">
        <v>2</v>
      </c>
      <c r="G7" s="183"/>
      <c r="H7" s="183"/>
      <c r="I7" s="278"/>
      <c r="J7" s="1"/>
      <c r="K7" s="1"/>
      <c r="L7" s="1"/>
    </row>
    <row r="8" spans="2:12" ht="54">
      <c r="B8" s="215" t="s">
        <v>477</v>
      </c>
      <c r="C8" s="132" t="s">
        <v>662</v>
      </c>
      <c r="D8" s="184" t="s">
        <v>661</v>
      </c>
      <c r="E8" s="183"/>
      <c r="F8" s="183"/>
      <c r="G8" s="183">
        <v>3</v>
      </c>
      <c r="H8" s="183"/>
      <c r="I8" s="278"/>
      <c r="J8" s="1"/>
      <c r="K8" s="1"/>
      <c r="L8" s="1"/>
    </row>
    <row r="9" spans="2:12" ht="72">
      <c r="B9" s="215" t="s">
        <v>478</v>
      </c>
      <c r="C9" s="135" t="s">
        <v>664</v>
      </c>
      <c r="D9" s="186" t="s">
        <v>663</v>
      </c>
      <c r="E9" s="183"/>
      <c r="F9" s="183">
        <v>2</v>
      </c>
      <c r="G9" s="183"/>
      <c r="H9" s="183"/>
      <c r="I9" s="278"/>
      <c r="J9" s="1"/>
      <c r="K9" s="1"/>
      <c r="L9" s="1"/>
    </row>
    <row r="10" spans="2:12" ht="54">
      <c r="B10" s="215" t="s">
        <v>479</v>
      </c>
      <c r="C10" s="135" t="s">
        <v>666</v>
      </c>
      <c r="D10" s="275" t="s">
        <v>665</v>
      </c>
      <c r="E10" s="183">
        <v>1</v>
      </c>
      <c r="F10" s="183"/>
      <c r="G10" s="183"/>
      <c r="H10" s="183"/>
      <c r="I10" s="278"/>
      <c r="J10" s="1"/>
      <c r="K10" s="1"/>
      <c r="L10" s="1"/>
    </row>
    <row r="11" spans="2:12" ht="72">
      <c r="B11" s="215" t="s">
        <v>480</v>
      </c>
      <c r="C11" s="274" t="s">
        <v>668</v>
      </c>
      <c r="D11" s="275" t="s">
        <v>669</v>
      </c>
      <c r="E11" s="183"/>
      <c r="F11" s="183">
        <v>2</v>
      </c>
      <c r="G11" s="183"/>
      <c r="H11" s="183"/>
      <c r="I11" s="278"/>
      <c r="J11" s="1"/>
      <c r="K11" s="1"/>
      <c r="L11" s="1"/>
    </row>
    <row r="12" spans="2:12" ht="90.6">
      <c r="B12" s="215" t="s">
        <v>481</v>
      </c>
      <c r="C12" s="181" t="s">
        <v>670</v>
      </c>
      <c r="D12" s="275" t="s">
        <v>671</v>
      </c>
      <c r="E12" s="183"/>
      <c r="F12" s="183">
        <v>2</v>
      </c>
      <c r="G12" s="183"/>
      <c r="H12" s="183"/>
      <c r="I12" s="278"/>
      <c r="J12" s="1"/>
      <c r="K12" s="1"/>
      <c r="L12" s="1"/>
    </row>
    <row r="13" spans="2:12" ht="54">
      <c r="B13" s="215" t="s">
        <v>482</v>
      </c>
      <c r="C13" s="274" t="s">
        <v>672</v>
      </c>
      <c r="D13" s="275" t="s">
        <v>673</v>
      </c>
      <c r="E13" s="183"/>
      <c r="F13" s="183"/>
      <c r="G13" s="183" t="s">
        <v>674</v>
      </c>
      <c r="H13" s="183"/>
      <c r="I13" s="278"/>
      <c r="J13" s="1"/>
      <c r="K13" s="1"/>
      <c r="L13" s="1"/>
    </row>
    <row r="14" spans="2:12" ht="21">
      <c r="B14" s="215" t="s">
        <v>483</v>
      </c>
      <c r="C14" s="135"/>
      <c r="D14" s="132"/>
      <c r="E14" s="183"/>
      <c r="F14" s="183"/>
      <c r="G14" s="183"/>
      <c r="H14" s="183"/>
      <c r="I14" s="278"/>
      <c r="J14" s="1"/>
      <c r="K14" s="1"/>
      <c r="L14" s="1"/>
    </row>
    <row r="15" spans="2:12" ht="21">
      <c r="B15" s="215" t="s">
        <v>484</v>
      </c>
      <c r="C15" s="135"/>
      <c r="D15" s="132"/>
      <c r="E15" s="183"/>
      <c r="F15" s="183"/>
      <c r="G15" s="183"/>
      <c r="H15" s="183"/>
      <c r="I15" s="278"/>
      <c r="J15" s="1"/>
      <c r="K15" s="1"/>
      <c r="L15" s="1"/>
    </row>
    <row r="16" spans="2:12" ht="21">
      <c r="B16" s="215" t="s">
        <v>485</v>
      </c>
      <c r="C16" s="135"/>
      <c r="D16" s="132"/>
      <c r="E16" s="183"/>
      <c r="F16" s="183"/>
      <c r="G16" s="183"/>
      <c r="H16" s="183"/>
      <c r="I16" s="278"/>
      <c r="J16" s="1"/>
      <c r="K16" s="1"/>
      <c r="L16" s="1"/>
    </row>
    <row r="17" spans="2:12" ht="21">
      <c r="B17" s="215" t="s">
        <v>486</v>
      </c>
      <c r="C17" s="135"/>
      <c r="D17" s="132"/>
      <c r="E17" s="183"/>
      <c r="F17" s="183"/>
      <c r="G17" s="183"/>
      <c r="H17" s="183"/>
      <c r="I17" s="278"/>
      <c r="J17" s="1"/>
      <c r="K17" s="1"/>
      <c r="L17" s="1"/>
    </row>
    <row r="18" spans="2:12" ht="21">
      <c r="B18" s="215" t="s">
        <v>487</v>
      </c>
      <c r="C18" s="135"/>
      <c r="D18" s="132"/>
      <c r="E18" s="183"/>
      <c r="F18" s="183"/>
      <c r="G18" s="183"/>
      <c r="H18" s="183"/>
      <c r="I18" s="278"/>
      <c r="J18" s="1"/>
      <c r="K18" s="1"/>
      <c r="L18" s="1"/>
    </row>
    <row r="19" spans="2:12" ht="21">
      <c r="B19" s="215" t="s">
        <v>488</v>
      </c>
      <c r="C19" s="135"/>
      <c r="D19" s="132"/>
      <c r="E19" s="183"/>
      <c r="F19" s="183"/>
      <c r="G19" s="183"/>
      <c r="H19" s="183"/>
      <c r="I19" s="278"/>
      <c r="J19" s="1"/>
      <c r="K19" s="1"/>
      <c r="L19" s="1"/>
    </row>
    <row r="20" spans="2:12" ht="21">
      <c r="B20" s="215" t="s">
        <v>489</v>
      </c>
      <c r="C20" s="135"/>
      <c r="D20" s="132"/>
      <c r="E20" s="183"/>
      <c r="F20" s="183"/>
      <c r="G20" s="183"/>
      <c r="H20" s="183"/>
      <c r="I20" s="278"/>
      <c r="J20" s="1"/>
      <c r="K20" s="1"/>
      <c r="L20" s="1"/>
    </row>
    <row r="21" spans="2:12" ht="21">
      <c r="B21" s="215" t="s">
        <v>490</v>
      </c>
      <c r="C21" s="135"/>
      <c r="D21" s="132"/>
      <c r="E21" s="183"/>
      <c r="F21" s="183"/>
      <c r="G21" s="183"/>
      <c r="H21" s="183"/>
      <c r="I21" s="278"/>
      <c r="J21" s="1"/>
      <c r="K21" s="1"/>
      <c r="L21" s="1"/>
    </row>
    <row r="22" spans="2:12" ht="21">
      <c r="B22" s="215" t="s">
        <v>491</v>
      </c>
      <c r="C22" s="135"/>
      <c r="D22" s="132"/>
      <c r="E22" s="183"/>
      <c r="F22" s="183"/>
      <c r="G22" s="183"/>
      <c r="H22" s="183"/>
      <c r="I22" s="278"/>
      <c r="J22" s="1"/>
      <c r="K22" s="1"/>
      <c r="L22" s="1"/>
    </row>
    <row r="23" spans="2:12" ht="21">
      <c r="B23" s="215" t="s">
        <v>492</v>
      </c>
      <c r="C23" s="135"/>
      <c r="D23" s="132"/>
      <c r="E23" s="183"/>
      <c r="F23" s="183"/>
      <c r="G23" s="183"/>
      <c r="H23" s="183"/>
      <c r="I23" s="278"/>
      <c r="J23" s="1"/>
      <c r="K23" s="1"/>
      <c r="L23" s="1"/>
    </row>
    <row r="24" spans="2:12" ht="21">
      <c r="B24" s="215" t="s">
        <v>493</v>
      </c>
      <c r="C24" s="135"/>
      <c r="D24" s="132"/>
      <c r="E24" s="183"/>
      <c r="F24" s="183"/>
      <c r="G24" s="183"/>
      <c r="H24" s="183"/>
      <c r="I24" s="278"/>
      <c r="J24" s="1"/>
      <c r="K24" s="1"/>
      <c r="L24" s="1"/>
    </row>
    <row r="25" spans="2:12" ht="21">
      <c r="B25" s="215" t="s">
        <v>494</v>
      </c>
      <c r="C25" s="135"/>
      <c r="D25" s="132"/>
      <c r="E25" s="183"/>
      <c r="F25" s="183"/>
      <c r="G25" s="183"/>
      <c r="H25" s="183"/>
      <c r="I25" s="278"/>
      <c r="J25" s="1"/>
      <c r="K25" s="1"/>
      <c r="L25" s="1"/>
    </row>
    <row r="26" spans="2:12" ht="114.6" customHeight="1">
      <c r="B26" s="216" t="s">
        <v>464</v>
      </c>
      <c r="C26" s="187" t="s">
        <v>145</v>
      </c>
      <c r="D26" s="253" t="s">
        <v>523</v>
      </c>
      <c r="E26" s="254" t="s">
        <v>44</v>
      </c>
      <c r="F26" s="254" t="s">
        <v>48</v>
      </c>
      <c r="G26" s="254" t="s">
        <v>50</v>
      </c>
      <c r="H26" s="254" t="s">
        <v>146</v>
      </c>
      <c r="I26" s="188" t="s">
        <v>126</v>
      </c>
      <c r="J26" s="1"/>
      <c r="K26" s="1"/>
      <c r="L26" s="1"/>
    </row>
    <row r="27" spans="2:12" ht="21">
      <c r="B27" s="215" t="s">
        <v>150</v>
      </c>
      <c r="C27" s="135"/>
      <c r="D27" s="132"/>
      <c r="E27" s="183"/>
      <c r="F27" s="183"/>
      <c r="G27" s="183"/>
      <c r="H27" s="183"/>
      <c r="I27" s="387">
        <f>IF(SUM(E27:H56)&gt;60,60,SUM(E27:H56))</f>
        <v>0</v>
      </c>
      <c r="J27" s="1"/>
      <c r="K27" s="1"/>
      <c r="L27" s="1"/>
    </row>
    <row r="28" spans="2:12" ht="21">
      <c r="B28" s="185" t="s">
        <v>154</v>
      </c>
      <c r="C28" s="135"/>
      <c r="D28" s="132"/>
      <c r="E28" s="183"/>
      <c r="F28" s="183"/>
      <c r="G28" s="183"/>
      <c r="H28" s="183"/>
      <c r="I28" s="278"/>
      <c r="J28" s="1"/>
      <c r="K28" s="1"/>
      <c r="L28" s="1"/>
    </row>
    <row r="29" spans="2:12" ht="21">
      <c r="B29" s="185" t="s">
        <v>155</v>
      </c>
      <c r="C29" s="135"/>
      <c r="D29" s="132"/>
      <c r="E29" s="183"/>
      <c r="F29" s="183"/>
      <c r="G29" s="183"/>
      <c r="H29" s="183"/>
      <c r="I29" s="278"/>
      <c r="J29" s="1"/>
      <c r="K29" s="1"/>
      <c r="L29" s="1"/>
    </row>
    <row r="30" spans="2:12" ht="21">
      <c r="B30" s="185" t="s">
        <v>156</v>
      </c>
      <c r="C30" s="135"/>
      <c r="D30" s="132"/>
      <c r="E30" s="183"/>
      <c r="F30" s="183"/>
      <c r="G30" s="183"/>
      <c r="H30" s="183"/>
      <c r="I30" s="278"/>
      <c r="J30" s="1"/>
      <c r="K30" s="1"/>
      <c r="L30" s="1"/>
    </row>
    <row r="31" spans="2:12" ht="21">
      <c r="B31" s="185" t="s">
        <v>157</v>
      </c>
      <c r="C31" s="135"/>
      <c r="D31" s="132"/>
      <c r="E31" s="183"/>
      <c r="F31" s="183"/>
      <c r="G31" s="183"/>
      <c r="H31" s="183"/>
      <c r="I31" s="278"/>
      <c r="J31" s="1"/>
      <c r="K31" s="1"/>
      <c r="L31" s="1"/>
    </row>
    <row r="32" spans="2:12" ht="21">
      <c r="B32" s="185" t="s">
        <v>158</v>
      </c>
      <c r="C32" s="135"/>
      <c r="D32" s="132"/>
      <c r="E32" s="183"/>
      <c r="F32" s="183"/>
      <c r="G32" s="183"/>
      <c r="H32" s="183"/>
      <c r="I32" s="278"/>
      <c r="J32" s="1"/>
      <c r="K32" s="1"/>
      <c r="L32" s="1"/>
    </row>
    <row r="33" spans="2:12" ht="21">
      <c r="B33" s="185" t="s">
        <v>159</v>
      </c>
      <c r="C33" s="135"/>
      <c r="D33" s="132"/>
      <c r="E33" s="183"/>
      <c r="F33" s="183"/>
      <c r="G33" s="183"/>
      <c r="H33" s="183"/>
      <c r="I33" s="278"/>
      <c r="J33" s="1"/>
      <c r="K33" s="1"/>
      <c r="L33" s="1"/>
    </row>
    <row r="34" spans="2:12" ht="21">
      <c r="B34" s="185" t="s">
        <v>160</v>
      </c>
      <c r="C34" s="135"/>
      <c r="D34" s="132"/>
      <c r="E34" s="183"/>
      <c r="F34" s="183"/>
      <c r="G34" s="183"/>
      <c r="H34" s="183"/>
      <c r="I34" s="278"/>
      <c r="J34" s="1"/>
      <c r="K34" s="1"/>
      <c r="L34" s="1"/>
    </row>
    <row r="35" spans="2:12" ht="21">
      <c r="B35" s="185" t="s">
        <v>161</v>
      </c>
      <c r="C35" s="135"/>
      <c r="D35" s="132"/>
      <c r="E35" s="183"/>
      <c r="F35" s="183"/>
      <c r="G35" s="183"/>
      <c r="H35" s="183"/>
      <c r="I35" s="278"/>
      <c r="J35" s="1"/>
      <c r="K35" s="1"/>
      <c r="L35" s="1"/>
    </row>
    <row r="36" spans="2:12" ht="21">
      <c r="B36" s="185" t="s">
        <v>162</v>
      </c>
      <c r="C36" s="135"/>
      <c r="D36" s="132"/>
      <c r="E36" s="183"/>
      <c r="F36" s="183"/>
      <c r="G36" s="183"/>
      <c r="H36" s="183"/>
      <c r="I36" s="278"/>
      <c r="J36" s="1"/>
      <c r="K36" s="1"/>
      <c r="L36" s="1"/>
    </row>
    <row r="37" spans="2:12" ht="21">
      <c r="B37" s="185" t="s">
        <v>163</v>
      </c>
      <c r="C37" s="135"/>
      <c r="D37" s="132"/>
      <c r="E37" s="183"/>
      <c r="F37" s="183"/>
      <c r="G37" s="183"/>
      <c r="H37" s="183"/>
      <c r="I37" s="278"/>
      <c r="J37" s="1"/>
      <c r="K37" s="1"/>
      <c r="L37" s="1"/>
    </row>
    <row r="38" spans="2:12" ht="21">
      <c r="B38" s="185" t="s">
        <v>164</v>
      </c>
      <c r="C38" s="135"/>
      <c r="D38" s="132"/>
      <c r="E38" s="183"/>
      <c r="F38" s="183"/>
      <c r="G38" s="183"/>
      <c r="H38" s="183"/>
      <c r="I38" s="278"/>
      <c r="J38" s="1"/>
      <c r="K38" s="1"/>
      <c r="L38" s="1"/>
    </row>
    <row r="39" spans="2:12" ht="21">
      <c r="B39" s="185" t="s">
        <v>166</v>
      </c>
      <c r="C39" s="135"/>
      <c r="D39" s="132"/>
      <c r="E39" s="183"/>
      <c r="F39" s="183"/>
      <c r="G39" s="183"/>
      <c r="H39" s="183"/>
      <c r="I39" s="278"/>
      <c r="J39" s="1"/>
      <c r="K39" s="1"/>
      <c r="L39" s="1"/>
    </row>
    <row r="40" spans="2:12" ht="21">
      <c r="B40" s="185" t="s">
        <v>167</v>
      </c>
      <c r="C40" s="135"/>
      <c r="D40" s="132"/>
      <c r="E40" s="183"/>
      <c r="F40" s="183"/>
      <c r="G40" s="183"/>
      <c r="H40" s="183"/>
      <c r="I40" s="278"/>
      <c r="J40" s="1"/>
      <c r="K40" s="1"/>
      <c r="L40" s="1"/>
    </row>
    <row r="41" spans="2:12" ht="21">
      <c r="B41" s="185" t="s">
        <v>168</v>
      </c>
      <c r="C41" s="135"/>
      <c r="D41" s="132"/>
      <c r="E41" s="183"/>
      <c r="F41" s="183"/>
      <c r="G41" s="183"/>
      <c r="H41" s="183"/>
      <c r="I41" s="278"/>
      <c r="J41" s="1"/>
      <c r="K41" s="1"/>
      <c r="L41" s="1"/>
    </row>
    <row r="42" spans="2:12" ht="21">
      <c r="B42" s="185" t="s">
        <v>169</v>
      </c>
      <c r="C42" s="135"/>
      <c r="D42" s="132"/>
      <c r="E42" s="183"/>
      <c r="F42" s="183"/>
      <c r="G42" s="183"/>
      <c r="H42" s="183"/>
      <c r="I42" s="278"/>
      <c r="J42" s="1"/>
      <c r="K42" s="1"/>
      <c r="L42" s="1"/>
    </row>
    <row r="43" spans="2:12" ht="21">
      <c r="B43" s="185" t="s">
        <v>172</v>
      </c>
      <c r="C43" s="135"/>
      <c r="D43" s="132"/>
      <c r="E43" s="183"/>
      <c r="F43" s="183"/>
      <c r="G43" s="183"/>
      <c r="H43" s="183"/>
      <c r="I43" s="278"/>
      <c r="J43" s="1"/>
      <c r="K43" s="1"/>
      <c r="L43" s="1"/>
    </row>
    <row r="44" spans="2:12" ht="21">
      <c r="B44" s="185" t="s">
        <v>174</v>
      </c>
      <c r="C44" s="135"/>
      <c r="D44" s="132"/>
      <c r="E44" s="183"/>
      <c r="F44" s="183"/>
      <c r="G44" s="183"/>
      <c r="H44" s="183"/>
      <c r="I44" s="278"/>
      <c r="J44" s="1"/>
      <c r="K44" s="1"/>
      <c r="L44" s="1"/>
    </row>
    <row r="45" spans="2:12" ht="21">
      <c r="B45" s="185" t="s">
        <v>175</v>
      </c>
      <c r="C45" s="135"/>
      <c r="D45" s="132"/>
      <c r="E45" s="183"/>
      <c r="F45" s="183"/>
      <c r="G45" s="183"/>
      <c r="H45" s="183"/>
      <c r="I45" s="278"/>
      <c r="J45" s="1"/>
      <c r="K45" s="1"/>
      <c r="L45" s="1"/>
    </row>
    <row r="46" spans="2:12" ht="21">
      <c r="B46" s="185" t="s">
        <v>176</v>
      </c>
      <c r="C46" s="135"/>
      <c r="D46" s="132"/>
      <c r="E46" s="183"/>
      <c r="F46" s="183"/>
      <c r="G46" s="183"/>
      <c r="H46" s="183"/>
      <c r="I46" s="278"/>
      <c r="J46" s="1"/>
      <c r="K46" s="1"/>
      <c r="L46" s="1"/>
    </row>
    <row r="47" spans="2:12" ht="21">
      <c r="B47" s="185" t="s">
        <v>177</v>
      </c>
      <c r="C47" s="135"/>
      <c r="D47" s="132"/>
      <c r="E47" s="183"/>
      <c r="F47" s="183"/>
      <c r="G47" s="183"/>
      <c r="H47" s="183"/>
      <c r="I47" s="278"/>
      <c r="J47" s="1"/>
      <c r="K47" s="1"/>
      <c r="L47" s="1"/>
    </row>
    <row r="48" spans="2:12" ht="21">
      <c r="B48" s="185" t="s">
        <v>178</v>
      </c>
      <c r="C48" s="135"/>
      <c r="D48" s="132"/>
      <c r="E48" s="183"/>
      <c r="F48" s="183"/>
      <c r="G48" s="183"/>
      <c r="H48" s="183"/>
      <c r="I48" s="278"/>
      <c r="J48" s="1"/>
      <c r="K48" s="1"/>
      <c r="L48" s="1"/>
    </row>
    <row r="49" spans="2:12" ht="21">
      <c r="B49" s="185" t="s">
        <v>179</v>
      </c>
      <c r="C49" s="135"/>
      <c r="D49" s="132"/>
      <c r="E49" s="183"/>
      <c r="F49" s="183"/>
      <c r="G49" s="183"/>
      <c r="H49" s="183"/>
      <c r="I49" s="278"/>
      <c r="J49" s="1"/>
      <c r="K49" s="1"/>
      <c r="L49" s="1"/>
    </row>
    <row r="50" spans="2:12" ht="21">
      <c r="B50" s="185" t="s">
        <v>180</v>
      </c>
      <c r="C50" s="135"/>
      <c r="D50" s="132"/>
      <c r="E50" s="183"/>
      <c r="F50" s="183"/>
      <c r="G50" s="183"/>
      <c r="H50" s="183"/>
      <c r="I50" s="278"/>
      <c r="J50" s="1"/>
      <c r="K50" s="1"/>
      <c r="L50" s="1"/>
    </row>
    <row r="51" spans="2:12" ht="21">
      <c r="B51" s="185" t="s">
        <v>181</v>
      </c>
      <c r="C51" s="135"/>
      <c r="D51" s="132"/>
      <c r="E51" s="183"/>
      <c r="F51" s="183"/>
      <c r="G51" s="183"/>
      <c r="H51" s="183"/>
      <c r="I51" s="278"/>
      <c r="J51" s="1"/>
      <c r="K51" s="1"/>
      <c r="L51" s="1"/>
    </row>
    <row r="52" spans="2:12" ht="21">
      <c r="B52" s="185" t="s">
        <v>182</v>
      </c>
      <c r="C52" s="135"/>
      <c r="D52" s="132"/>
      <c r="E52" s="183"/>
      <c r="F52" s="183"/>
      <c r="G52" s="183"/>
      <c r="H52" s="183"/>
      <c r="I52" s="278"/>
      <c r="J52" s="1"/>
      <c r="K52" s="1"/>
      <c r="L52" s="1"/>
    </row>
    <row r="53" spans="2:12" ht="21">
      <c r="B53" s="185" t="s">
        <v>183</v>
      </c>
      <c r="C53" s="135"/>
      <c r="D53" s="132"/>
      <c r="E53" s="183"/>
      <c r="F53" s="183"/>
      <c r="G53" s="183"/>
      <c r="H53" s="183"/>
      <c r="I53" s="278"/>
      <c r="J53" s="1"/>
      <c r="K53" s="1"/>
      <c r="L53" s="1"/>
    </row>
    <row r="54" spans="2:12" ht="21">
      <c r="B54" s="185" t="s">
        <v>184</v>
      </c>
      <c r="C54" s="135"/>
      <c r="D54" s="132"/>
      <c r="E54" s="183"/>
      <c r="F54" s="183"/>
      <c r="G54" s="183"/>
      <c r="H54" s="183"/>
      <c r="I54" s="278"/>
      <c r="J54" s="1"/>
      <c r="K54" s="1"/>
      <c r="L54" s="1"/>
    </row>
    <row r="55" spans="2:12" ht="21">
      <c r="B55" s="185" t="s">
        <v>185</v>
      </c>
      <c r="C55" s="135"/>
      <c r="D55" s="132"/>
      <c r="E55" s="183"/>
      <c r="F55" s="183"/>
      <c r="G55" s="183"/>
      <c r="H55" s="183"/>
      <c r="I55" s="278"/>
      <c r="J55" s="1"/>
      <c r="K55" s="1"/>
      <c r="L55" s="1"/>
    </row>
    <row r="56" spans="2:12" ht="21">
      <c r="B56" s="185" t="s">
        <v>187</v>
      </c>
      <c r="C56" s="135"/>
      <c r="D56" s="132"/>
      <c r="E56" s="183"/>
      <c r="F56" s="183"/>
      <c r="G56" s="183"/>
      <c r="H56" s="183"/>
      <c r="I56" s="278"/>
      <c r="J56" s="1"/>
      <c r="K56" s="1"/>
      <c r="L56" s="1"/>
    </row>
    <row r="57" spans="2:12" ht="52.2">
      <c r="B57" s="216" t="s">
        <v>465</v>
      </c>
      <c r="C57" s="187" t="s">
        <v>188</v>
      </c>
      <c r="D57" s="187" t="s">
        <v>522</v>
      </c>
      <c r="E57" s="189" t="s">
        <v>50</v>
      </c>
      <c r="F57" s="189" t="s">
        <v>146</v>
      </c>
      <c r="G57" s="189" t="s">
        <v>190</v>
      </c>
      <c r="H57" s="189" t="s">
        <v>191</v>
      </c>
      <c r="I57" s="188" t="s">
        <v>192</v>
      </c>
      <c r="J57" s="1"/>
      <c r="K57" s="1"/>
      <c r="L57" s="1"/>
    </row>
    <row r="58" spans="2:12" ht="21">
      <c r="B58" s="185" t="s">
        <v>193</v>
      </c>
      <c r="C58" s="135"/>
      <c r="D58" s="190"/>
      <c r="E58" s="19"/>
      <c r="F58" s="19"/>
      <c r="G58" s="19"/>
      <c r="H58" s="19"/>
      <c r="I58" s="387">
        <f>IF(SUM(E58:H64)&gt;49,49,SUM(E58:H64))</f>
        <v>0</v>
      </c>
      <c r="J58" s="1"/>
      <c r="K58" s="1"/>
      <c r="L58" s="1"/>
    </row>
    <row r="59" spans="2:12" ht="21">
      <c r="B59" s="185" t="s">
        <v>197</v>
      </c>
      <c r="C59" s="135"/>
      <c r="D59" s="190"/>
      <c r="E59" s="19"/>
      <c r="F59" s="19"/>
      <c r="G59" s="19"/>
      <c r="H59" s="19"/>
      <c r="I59" s="278"/>
      <c r="J59" s="1"/>
      <c r="K59" s="1"/>
      <c r="L59" s="1"/>
    </row>
    <row r="60" spans="2:12" ht="21">
      <c r="B60" s="185" t="s">
        <v>200</v>
      </c>
      <c r="C60" s="135"/>
      <c r="D60" s="190"/>
      <c r="E60" s="19"/>
      <c r="F60" s="19"/>
      <c r="G60" s="19"/>
      <c r="H60" s="19"/>
      <c r="I60" s="278"/>
      <c r="J60" s="1"/>
      <c r="K60" s="1"/>
      <c r="L60" s="1"/>
    </row>
    <row r="61" spans="2:12" ht="21">
      <c r="B61" s="185" t="s">
        <v>201</v>
      </c>
      <c r="C61" s="135"/>
      <c r="D61" s="190"/>
      <c r="E61" s="19"/>
      <c r="F61" s="19"/>
      <c r="G61" s="19"/>
      <c r="H61" s="19"/>
      <c r="I61" s="278"/>
      <c r="J61" s="1"/>
      <c r="K61" s="1"/>
      <c r="L61" s="1"/>
    </row>
    <row r="62" spans="2:12" ht="21">
      <c r="B62" s="185" t="s">
        <v>203</v>
      </c>
      <c r="C62" s="135"/>
      <c r="D62" s="190"/>
      <c r="E62" s="19"/>
      <c r="F62" s="19"/>
      <c r="G62" s="19"/>
      <c r="H62" s="19"/>
      <c r="I62" s="278"/>
      <c r="J62" s="1"/>
      <c r="K62" s="1"/>
      <c r="L62" s="1"/>
    </row>
    <row r="63" spans="2:12" ht="21">
      <c r="B63" s="185" t="s">
        <v>204</v>
      </c>
      <c r="C63" s="135"/>
      <c r="D63" s="191"/>
      <c r="E63" s="19"/>
      <c r="F63" s="19"/>
      <c r="G63" s="19"/>
      <c r="H63" s="19"/>
      <c r="I63" s="278"/>
      <c r="J63" s="1"/>
      <c r="K63" s="1"/>
      <c r="L63" s="1"/>
    </row>
    <row r="64" spans="2:12" ht="21">
      <c r="B64" s="185" t="s">
        <v>206</v>
      </c>
      <c r="C64" s="135"/>
      <c r="D64" s="135"/>
      <c r="E64" s="19"/>
      <c r="F64" s="19"/>
      <c r="G64" s="19"/>
      <c r="H64" s="19"/>
      <c r="I64" s="278"/>
      <c r="J64" s="1"/>
      <c r="K64" s="1"/>
      <c r="L64" s="1"/>
    </row>
    <row r="65" spans="2:12" ht="52.2">
      <c r="B65" s="216" t="s">
        <v>466</v>
      </c>
      <c r="C65" s="187" t="s">
        <v>208</v>
      </c>
      <c r="D65" s="187" t="s">
        <v>521</v>
      </c>
      <c r="E65" s="189" t="s">
        <v>209</v>
      </c>
      <c r="F65" s="189" t="s">
        <v>190</v>
      </c>
      <c r="G65" s="189" t="s">
        <v>210</v>
      </c>
      <c r="H65" s="189" t="s">
        <v>211</v>
      </c>
      <c r="I65" s="188" t="s">
        <v>114</v>
      </c>
      <c r="J65" s="1"/>
      <c r="K65" s="1"/>
      <c r="L65" s="1"/>
    </row>
    <row r="66" spans="2:12" ht="21">
      <c r="B66" s="215" t="s">
        <v>495</v>
      </c>
      <c r="C66" s="135"/>
      <c r="D66" s="132"/>
      <c r="E66" s="192"/>
      <c r="F66" s="192"/>
      <c r="G66" s="192"/>
      <c r="H66" s="192"/>
      <c r="I66" s="387">
        <f>IF(SUM(E66:H68)&gt;30,30,SUM(E66:H68))</f>
        <v>0</v>
      </c>
      <c r="J66" s="1"/>
      <c r="K66" s="1"/>
      <c r="L66" s="1"/>
    </row>
    <row r="67" spans="2:12" ht="21">
      <c r="B67" s="215" t="s">
        <v>496</v>
      </c>
      <c r="C67" s="135"/>
      <c r="D67" s="132"/>
      <c r="E67" s="192"/>
      <c r="F67" s="192"/>
      <c r="G67" s="192"/>
      <c r="H67" s="192"/>
      <c r="I67" s="278"/>
      <c r="J67" s="1"/>
      <c r="K67" s="1"/>
      <c r="L67" s="1"/>
    </row>
    <row r="68" spans="2:12" ht="21">
      <c r="B68" s="215" t="s">
        <v>497</v>
      </c>
      <c r="C68" s="135"/>
      <c r="D68" s="132"/>
      <c r="E68" s="192"/>
      <c r="F68" s="192"/>
      <c r="G68" s="192"/>
      <c r="H68" s="192"/>
      <c r="I68" s="278"/>
      <c r="J68" s="1"/>
      <c r="K68" s="1"/>
      <c r="L68" s="1"/>
    </row>
    <row r="69" spans="2:12" ht="69.599999999999994">
      <c r="B69" s="216" t="s">
        <v>467</v>
      </c>
      <c r="C69" s="187" t="s">
        <v>212</v>
      </c>
      <c r="D69" s="187" t="s">
        <v>520</v>
      </c>
      <c r="E69" s="189" t="s">
        <v>209</v>
      </c>
      <c r="F69" s="189" t="s">
        <v>190</v>
      </c>
      <c r="G69" s="189" t="s">
        <v>210</v>
      </c>
      <c r="H69" s="189" t="s">
        <v>612</v>
      </c>
      <c r="I69" s="188" t="s">
        <v>84</v>
      </c>
      <c r="J69" s="1"/>
      <c r="K69" s="1"/>
      <c r="L69" s="1"/>
    </row>
    <row r="70" spans="2:12" ht="21">
      <c r="B70" s="215" t="s">
        <v>498</v>
      </c>
      <c r="C70" s="135"/>
      <c r="D70" s="132"/>
      <c r="E70" s="192"/>
      <c r="F70" s="192"/>
      <c r="G70" s="192"/>
      <c r="H70" s="192"/>
      <c r="I70" s="387">
        <f>IF(SUM(E70:H71)&gt;20,20,SUM(E70:H71))</f>
        <v>0</v>
      </c>
      <c r="J70" s="1"/>
      <c r="K70" s="1"/>
      <c r="L70" s="1"/>
    </row>
    <row r="71" spans="2:12" ht="21">
      <c r="B71" s="215" t="s">
        <v>499</v>
      </c>
      <c r="C71" s="135"/>
      <c r="D71" s="132"/>
      <c r="E71" s="192"/>
      <c r="F71" s="192"/>
      <c r="G71" s="192"/>
      <c r="H71" s="192"/>
      <c r="I71" s="278"/>
      <c r="J71" s="1"/>
      <c r="K71" s="1"/>
      <c r="L71" s="1"/>
    </row>
    <row r="72" spans="2:12" ht="52.2">
      <c r="B72" s="216" t="s">
        <v>468</v>
      </c>
      <c r="C72" s="187" t="s">
        <v>214</v>
      </c>
      <c r="D72" s="187" t="s">
        <v>519</v>
      </c>
      <c r="E72" s="389" t="s">
        <v>215</v>
      </c>
      <c r="F72" s="278"/>
      <c r="G72" s="278"/>
      <c r="H72" s="278"/>
      <c r="I72" s="188" t="s">
        <v>114</v>
      </c>
      <c r="J72" s="1"/>
      <c r="K72" s="1"/>
      <c r="L72" s="1"/>
    </row>
    <row r="73" spans="2:12" ht="21">
      <c r="B73" s="215" t="s">
        <v>500</v>
      </c>
      <c r="C73" s="193"/>
      <c r="D73" s="184"/>
      <c r="E73" s="287"/>
      <c r="F73" s="278"/>
      <c r="G73" s="278"/>
      <c r="H73" s="278"/>
      <c r="I73" s="387">
        <f>IF(SUM(E73:H82)&gt;30,30,SUM(E73:H82))</f>
        <v>0</v>
      </c>
      <c r="J73" s="1"/>
      <c r="K73" s="1"/>
      <c r="L73" s="1"/>
    </row>
    <row r="74" spans="2:12" ht="21">
      <c r="B74" s="215" t="s">
        <v>501</v>
      </c>
      <c r="C74" s="193"/>
      <c r="D74" s="184"/>
      <c r="E74" s="287"/>
      <c r="F74" s="278"/>
      <c r="G74" s="278"/>
      <c r="H74" s="278"/>
      <c r="I74" s="278"/>
      <c r="J74" s="1"/>
      <c r="K74" s="1"/>
      <c r="L74" s="1"/>
    </row>
    <row r="75" spans="2:12" ht="21">
      <c r="B75" s="215" t="s">
        <v>502</v>
      </c>
      <c r="C75" s="193"/>
      <c r="D75" s="184"/>
      <c r="E75" s="287"/>
      <c r="F75" s="278"/>
      <c r="G75" s="278"/>
      <c r="H75" s="278"/>
      <c r="I75" s="278"/>
      <c r="J75" s="1"/>
      <c r="K75" s="1"/>
      <c r="L75" s="1"/>
    </row>
    <row r="76" spans="2:12" ht="21">
      <c r="B76" s="215" t="s">
        <v>503</v>
      </c>
      <c r="C76" s="193"/>
      <c r="D76" s="184"/>
      <c r="E76" s="287"/>
      <c r="F76" s="278"/>
      <c r="G76" s="278"/>
      <c r="H76" s="278"/>
      <c r="I76" s="278"/>
      <c r="J76" s="1"/>
      <c r="K76" s="1"/>
      <c r="L76" s="1"/>
    </row>
    <row r="77" spans="2:12" ht="21">
      <c r="B77" s="215" t="s">
        <v>504</v>
      </c>
      <c r="C77" s="193"/>
      <c r="D77" s="184"/>
      <c r="E77" s="287"/>
      <c r="F77" s="278"/>
      <c r="G77" s="278"/>
      <c r="H77" s="278"/>
      <c r="I77" s="278"/>
      <c r="J77" s="1"/>
      <c r="K77" s="1"/>
      <c r="L77" s="1"/>
    </row>
    <row r="78" spans="2:12" ht="21">
      <c r="B78" s="215" t="s">
        <v>505</v>
      </c>
      <c r="C78" s="193"/>
      <c r="D78" s="184"/>
      <c r="E78" s="287"/>
      <c r="F78" s="278"/>
      <c r="G78" s="278"/>
      <c r="H78" s="278"/>
      <c r="I78" s="278"/>
      <c r="J78" s="1"/>
      <c r="K78" s="1"/>
      <c r="L78" s="1"/>
    </row>
    <row r="79" spans="2:12" ht="21">
      <c r="B79" s="215" t="s">
        <v>506</v>
      </c>
      <c r="C79" s="193"/>
      <c r="D79" s="184"/>
      <c r="E79" s="287"/>
      <c r="F79" s="278"/>
      <c r="G79" s="278"/>
      <c r="H79" s="278"/>
      <c r="I79" s="278"/>
      <c r="J79" s="1"/>
      <c r="K79" s="1"/>
      <c r="L79" s="1"/>
    </row>
    <row r="80" spans="2:12" ht="21">
      <c r="B80" s="215" t="s">
        <v>509</v>
      </c>
      <c r="C80" s="193"/>
      <c r="D80" s="184"/>
      <c r="E80" s="287"/>
      <c r="F80" s="278"/>
      <c r="G80" s="278"/>
      <c r="H80" s="278"/>
      <c r="I80" s="278"/>
      <c r="J80" s="1"/>
      <c r="K80" s="1"/>
      <c r="L80" s="1"/>
    </row>
    <row r="81" spans="2:12" ht="21">
      <c r="B81" s="215" t="s">
        <v>507</v>
      </c>
      <c r="C81" s="193"/>
      <c r="D81" s="184"/>
      <c r="E81" s="287"/>
      <c r="F81" s="278"/>
      <c r="G81" s="278"/>
      <c r="H81" s="278"/>
      <c r="I81" s="278"/>
      <c r="J81" s="1"/>
      <c r="K81" s="1"/>
      <c r="L81" s="1"/>
    </row>
    <row r="82" spans="2:12" ht="21">
      <c r="B82" s="215" t="s">
        <v>508</v>
      </c>
      <c r="C82" s="193"/>
      <c r="D82" s="184"/>
      <c r="E82" s="287"/>
      <c r="F82" s="278"/>
      <c r="G82" s="278"/>
      <c r="H82" s="278"/>
      <c r="I82" s="278"/>
      <c r="J82" s="1"/>
      <c r="K82" s="1"/>
      <c r="L82" s="1"/>
    </row>
    <row r="83" spans="2:12" ht="66" customHeight="1">
      <c r="B83" s="217" t="s">
        <v>469</v>
      </c>
      <c r="C83" s="187" t="s">
        <v>216</v>
      </c>
      <c r="D83" s="187" t="s">
        <v>517</v>
      </c>
      <c r="E83" s="389" t="s">
        <v>217</v>
      </c>
      <c r="F83" s="278"/>
      <c r="G83" s="278"/>
      <c r="H83" s="278"/>
      <c r="I83" s="188" t="s">
        <v>218</v>
      </c>
      <c r="J83" s="1"/>
      <c r="K83" s="1"/>
      <c r="L83" s="1"/>
    </row>
    <row r="84" spans="2:12" ht="21">
      <c r="B84" s="215" t="s">
        <v>510</v>
      </c>
      <c r="C84" s="194"/>
      <c r="D84" s="195"/>
      <c r="E84" s="287"/>
      <c r="F84" s="308"/>
      <c r="G84" s="308"/>
      <c r="H84" s="278"/>
      <c r="I84" s="196">
        <f>IF(SUM(E84)&gt;10,10,SUM(E84))</f>
        <v>0</v>
      </c>
      <c r="J84" s="1"/>
      <c r="K84" s="1"/>
      <c r="L84" s="1"/>
    </row>
    <row r="85" spans="2:12" ht="82.8" customHeight="1">
      <c r="B85" s="216" t="s">
        <v>470</v>
      </c>
      <c r="C85" s="187" t="s">
        <v>221</v>
      </c>
      <c r="D85" s="187" t="s">
        <v>516</v>
      </c>
      <c r="E85" s="389" t="s">
        <v>518</v>
      </c>
      <c r="F85" s="278"/>
      <c r="G85" s="278"/>
      <c r="H85" s="278"/>
      <c r="I85" s="198" t="s">
        <v>458</v>
      </c>
      <c r="J85" s="1"/>
      <c r="K85" s="1"/>
      <c r="L85" s="1"/>
    </row>
    <row r="86" spans="2:12" ht="21">
      <c r="B86" s="215" t="s">
        <v>219</v>
      </c>
      <c r="C86" s="193" t="s">
        <v>676</v>
      </c>
      <c r="D86" s="435" t="s">
        <v>675</v>
      </c>
      <c r="E86" s="390">
        <v>2</v>
      </c>
      <c r="F86" s="278"/>
      <c r="G86" s="278"/>
      <c r="H86" s="278"/>
      <c r="I86" s="387">
        <f>IF(SUM(E86:H88)&gt;6,6,SUM(E86:H88))</f>
        <v>2</v>
      </c>
      <c r="J86" s="1"/>
      <c r="K86" s="1"/>
      <c r="L86" s="1"/>
    </row>
    <row r="87" spans="2:12" ht="21">
      <c r="B87" s="215" t="s">
        <v>511</v>
      </c>
      <c r="C87" s="193"/>
      <c r="D87" s="184"/>
      <c r="E87" s="390"/>
      <c r="F87" s="278"/>
      <c r="G87" s="278"/>
      <c r="H87" s="278"/>
      <c r="I87" s="278"/>
      <c r="J87" s="1"/>
      <c r="K87" s="1"/>
      <c r="L87" s="1"/>
    </row>
    <row r="88" spans="2:12" ht="21">
      <c r="B88" s="215" t="s">
        <v>512</v>
      </c>
      <c r="C88" s="193"/>
      <c r="D88" s="184"/>
      <c r="E88" s="390"/>
      <c r="F88" s="278"/>
      <c r="G88" s="278"/>
      <c r="H88" s="278"/>
      <c r="I88" s="278"/>
      <c r="J88" s="1"/>
      <c r="K88" s="1"/>
      <c r="L88" s="1"/>
    </row>
    <row r="89" spans="2:12" ht="21">
      <c r="B89" s="214"/>
      <c r="C89" s="391" t="s">
        <v>223</v>
      </c>
      <c r="D89" s="278"/>
      <c r="E89" s="278"/>
      <c r="F89" s="278"/>
      <c r="G89" s="278"/>
      <c r="H89" s="278"/>
      <c r="I89" s="278"/>
      <c r="J89" s="1"/>
      <c r="K89" s="1"/>
      <c r="L89" s="1"/>
    </row>
    <row r="90" spans="2:12" ht="52.2" customHeight="1">
      <c r="B90" s="216" t="s">
        <v>471</v>
      </c>
      <c r="C90" s="187" t="s">
        <v>652</v>
      </c>
      <c r="D90" s="187" t="s">
        <v>222</v>
      </c>
      <c r="E90" s="388" t="s">
        <v>585</v>
      </c>
      <c r="F90" s="278"/>
      <c r="G90" s="253" t="s">
        <v>586</v>
      </c>
      <c r="H90" s="253" t="s">
        <v>587</v>
      </c>
      <c r="I90" s="188" t="s">
        <v>218</v>
      </c>
    </row>
    <row r="91" spans="2:12" ht="18">
      <c r="B91" s="215" t="s">
        <v>513</v>
      </c>
      <c r="C91" s="184" t="s">
        <v>676</v>
      </c>
      <c r="D91" s="435" t="s">
        <v>675</v>
      </c>
      <c r="E91" s="325"/>
      <c r="F91" s="278"/>
      <c r="G91" s="325">
        <v>5</v>
      </c>
      <c r="H91" s="325"/>
      <c r="I91" s="387">
        <f>IF(SUM(E91:H92)&gt;10,10,SUM(E91:H92))</f>
        <v>5</v>
      </c>
    </row>
    <row r="92" spans="2:12" ht="18">
      <c r="B92" s="215" t="s">
        <v>514</v>
      </c>
      <c r="C92" s="184"/>
      <c r="D92" s="184"/>
      <c r="E92" s="278"/>
      <c r="F92" s="278"/>
      <c r="G92" s="278"/>
      <c r="H92" s="278"/>
      <c r="I92" s="278"/>
    </row>
    <row r="93" spans="2:12" ht="72.599999999999994" customHeight="1">
      <c r="B93" s="216" t="s">
        <v>472</v>
      </c>
      <c r="C93" s="187" t="s">
        <v>653</v>
      </c>
      <c r="D93" s="187" t="s">
        <v>222</v>
      </c>
      <c r="E93" s="388" t="s">
        <v>582</v>
      </c>
      <c r="F93" s="278"/>
      <c r="G93" s="253" t="s">
        <v>583</v>
      </c>
      <c r="H93" s="253" t="s">
        <v>584</v>
      </c>
      <c r="I93" s="188" t="s">
        <v>218</v>
      </c>
    </row>
    <row r="94" spans="2:12" ht="18">
      <c r="B94" s="215" t="s">
        <v>224</v>
      </c>
      <c r="C94" s="184" t="s">
        <v>677</v>
      </c>
      <c r="D94" s="435" t="s">
        <v>675</v>
      </c>
      <c r="E94" s="325">
        <v>3</v>
      </c>
      <c r="F94" s="278"/>
      <c r="G94" s="325"/>
      <c r="H94" s="325"/>
      <c r="I94" s="387">
        <f>IF(SUM(E94:H95)&gt;10,10,SUM(E94:H95))</f>
        <v>3</v>
      </c>
    </row>
    <row r="95" spans="2:12" ht="18">
      <c r="B95" s="215" t="s">
        <v>225</v>
      </c>
      <c r="C95" s="184"/>
      <c r="D95" s="184"/>
      <c r="E95" s="278"/>
      <c r="F95" s="278"/>
      <c r="G95" s="278"/>
      <c r="H95" s="278"/>
      <c r="I95" s="278"/>
    </row>
    <row r="96" spans="2:12" ht="52.2">
      <c r="B96" s="216" t="s">
        <v>473</v>
      </c>
      <c r="C96" s="187" t="s">
        <v>654</v>
      </c>
      <c r="D96" s="187" t="s">
        <v>516</v>
      </c>
      <c r="E96" s="388" t="s">
        <v>577</v>
      </c>
      <c r="F96" s="278"/>
      <c r="G96" s="253" t="s">
        <v>578</v>
      </c>
      <c r="H96" s="253" t="s">
        <v>581</v>
      </c>
      <c r="I96" s="188" t="s">
        <v>230</v>
      </c>
    </row>
    <row r="97" spans="2:9" ht="18">
      <c r="B97" s="215" t="s">
        <v>227</v>
      </c>
      <c r="C97" s="435" t="s">
        <v>677</v>
      </c>
      <c r="D97" s="435" t="s">
        <v>675</v>
      </c>
      <c r="E97" s="325">
        <v>1</v>
      </c>
      <c r="F97" s="278"/>
      <c r="G97" s="325"/>
      <c r="H97" s="325"/>
      <c r="I97" s="387">
        <f>IF(SUM(E97:H98)&gt;3,3,SUM(E97:H98))</f>
        <v>1</v>
      </c>
    </row>
    <row r="98" spans="2:9" ht="18">
      <c r="B98" s="215" t="s">
        <v>228</v>
      </c>
      <c r="C98" s="184"/>
      <c r="D98" s="184"/>
      <c r="E98" s="278"/>
      <c r="F98" s="278"/>
      <c r="G98" s="278"/>
      <c r="H98" s="278"/>
      <c r="I98" s="278"/>
    </row>
    <row r="99" spans="2:9" ht="52.2">
      <c r="B99" s="216" t="s">
        <v>474</v>
      </c>
      <c r="C99" s="253" t="s">
        <v>575</v>
      </c>
      <c r="D99" s="187" t="s">
        <v>516</v>
      </c>
      <c r="E99" s="388" t="s">
        <v>576</v>
      </c>
      <c r="F99" s="278"/>
      <c r="G99" s="253" t="s">
        <v>579</v>
      </c>
      <c r="H99" s="253" t="s">
        <v>580</v>
      </c>
      <c r="I99" s="188" t="s">
        <v>218</v>
      </c>
    </row>
    <row r="100" spans="2:9" ht="18">
      <c r="B100" s="215" t="s">
        <v>231</v>
      </c>
      <c r="C100" s="184" t="s">
        <v>677</v>
      </c>
      <c r="D100" s="435" t="s">
        <v>675</v>
      </c>
      <c r="E100" s="325"/>
      <c r="F100" s="278"/>
      <c r="G100" s="325">
        <v>5</v>
      </c>
      <c r="H100" s="325"/>
      <c r="I100" s="387">
        <f>IF(SUM(E100:H101)&gt;10,10,SUM(E100:H101))</f>
        <v>5</v>
      </c>
    </row>
    <row r="101" spans="2:9" ht="18">
      <c r="B101" s="215" t="s">
        <v>232</v>
      </c>
      <c r="C101" s="184"/>
      <c r="D101" s="184"/>
      <c r="E101" s="278"/>
      <c r="F101" s="278"/>
      <c r="G101" s="278"/>
      <c r="H101" s="278"/>
      <c r="I101" s="278"/>
    </row>
    <row r="102" spans="2:9" ht="22.8">
      <c r="B102" s="394" t="s">
        <v>58</v>
      </c>
      <c r="C102" s="278"/>
      <c r="D102" s="278"/>
      <c r="E102" s="278"/>
      <c r="F102" s="278"/>
      <c r="G102" s="278"/>
      <c r="H102" s="278"/>
      <c r="I102" s="197">
        <f>I6+I27+I58+I66+I70+I73+I84+I86+I91+I94+I97+I100</f>
        <v>30</v>
      </c>
    </row>
    <row r="103" spans="2:9">
      <c r="I103" s="158"/>
    </row>
    <row r="104" spans="2:9">
      <c r="I104" s="158"/>
    </row>
    <row r="105" spans="2:9">
      <c r="I105" s="158"/>
    </row>
    <row r="106" spans="2:9">
      <c r="I106" s="158"/>
    </row>
    <row r="107" spans="2:9">
      <c r="I107" s="158"/>
    </row>
    <row r="108" spans="2:9">
      <c r="I108" s="158"/>
    </row>
    <row r="109" spans="2:9" ht="25.8">
      <c r="C109" s="392"/>
      <c r="D109" s="393"/>
      <c r="E109" s="2"/>
      <c r="F109" s="2"/>
      <c r="G109" s="2"/>
      <c r="H109" s="2"/>
      <c r="I109" s="158"/>
    </row>
    <row r="110" spans="2:9" ht="25.8">
      <c r="C110" s="392"/>
      <c r="D110" s="393"/>
      <c r="E110" s="2"/>
      <c r="F110" s="2"/>
      <c r="G110" s="2"/>
      <c r="H110" s="2"/>
      <c r="I110" s="158"/>
    </row>
    <row r="111" spans="2:9" ht="25.8">
      <c r="C111" s="393"/>
      <c r="D111" s="393"/>
      <c r="E111" s="2"/>
      <c r="F111" s="2"/>
      <c r="G111" s="2"/>
      <c r="H111" s="2"/>
      <c r="I111" s="158"/>
    </row>
    <row r="112" spans="2:9" ht="36.6">
      <c r="C112" s="176"/>
      <c r="D112" s="177"/>
      <c r="E112" s="177"/>
      <c r="F112" s="177"/>
      <c r="G112" s="177"/>
      <c r="H112" s="177"/>
      <c r="I112" s="158"/>
    </row>
    <row r="113" spans="4:9" ht="33.6">
      <c r="D113" s="178"/>
      <c r="E113" s="179"/>
      <c r="F113" s="179"/>
      <c r="G113" s="179"/>
      <c r="H113" s="179"/>
      <c r="I113" s="158"/>
    </row>
    <row r="114" spans="4:9">
      <c r="I114" s="158"/>
    </row>
    <row r="115" spans="4:9">
      <c r="I115" s="158"/>
    </row>
    <row r="116" spans="4:9">
      <c r="I116" s="162"/>
    </row>
    <row r="117" spans="4:9">
      <c r="I117" s="162"/>
    </row>
    <row r="118" spans="4:9">
      <c r="I118" s="162"/>
    </row>
    <row r="119" spans="4:9">
      <c r="I119" s="162"/>
    </row>
    <row r="120" spans="4:9">
      <c r="I120" s="162"/>
    </row>
    <row r="121" spans="4:9">
      <c r="I121" s="162"/>
    </row>
    <row r="122" spans="4:9">
      <c r="I122" s="162"/>
    </row>
    <row r="123" spans="4:9">
      <c r="I123" s="162"/>
    </row>
    <row r="124" spans="4:9">
      <c r="I124" s="162"/>
    </row>
    <row r="125" spans="4:9">
      <c r="I125" s="162"/>
    </row>
    <row r="126" spans="4:9">
      <c r="I126" s="162"/>
    </row>
    <row r="127" spans="4:9">
      <c r="I127" s="162"/>
    </row>
    <row r="128" spans="4:9">
      <c r="I128" s="162"/>
    </row>
    <row r="129" spans="9:9">
      <c r="I129" s="162"/>
    </row>
    <row r="130" spans="9:9">
      <c r="I130" s="162"/>
    </row>
    <row r="131" spans="9:9">
      <c r="I131" s="162"/>
    </row>
    <row r="132" spans="9:9">
      <c r="I132" s="162"/>
    </row>
    <row r="133" spans="9:9">
      <c r="I133" s="162"/>
    </row>
    <row r="134" spans="9:9">
      <c r="I134" s="162"/>
    </row>
    <row r="135" spans="9:9">
      <c r="I135" s="162"/>
    </row>
    <row r="136" spans="9:9">
      <c r="I136" s="162"/>
    </row>
    <row r="137" spans="9:9">
      <c r="I137" s="162"/>
    </row>
    <row r="138" spans="9:9">
      <c r="I138" s="162"/>
    </row>
    <row r="139" spans="9:9">
      <c r="I139" s="162"/>
    </row>
    <row r="140" spans="9:9">
      <c r="I140" s="162"/>
    </row>
    <row r="141" spans="9:9">
      <c r="I141" s="162"/>
    </row>
    <row r="142" spans="9:9">
      <c r="I142" s="162"/>
    </row>
    <row r="143" spans="9:9">
      <c r="I143" s="162"/>
    </row>
    <row r="144" spans="9:9">
      <c r="I144" s="162"/>
    </row>
    <row r="145" spans="9:9">
      <c r="I145" s="162"/>
    </row>
    <row r="146" spans="9:9">
      <c r="I146" s="162"/>
    </row>
    <row r="147" spans="9:9">
      <c r="I147" s="162"/>
    </row>
    <row r="148" spans="9:9">
      <c r="I148" s="162"/>
    </row>
    <row r="149" spans="9:9">
      <c r="I149" s="162"/>
    </row>
    <row r="150" spans="9:9">
      <c r="I150" s="162"/>
    </row>
    <row r="151" spans="9:9">
      <c r="I151" s="162"/>
    </row>
    <row r="152" spans="9:9">
      <c r="I152" s="162"/>
    </row>
    <row r="153" spans="9:9">
      <c r="I153" s="162"/>
    </row>
    <row r="154" spans="9:9">
      <c r="I154" s="162"/>
    </row>
    <row r="155" spans="9:9">
      <c r="I155" s="162"/>
    </row>
    <row r="156" spans="9:9">
      <c r="I156" s="162"/>
    </row>
    <row r="157" spans="9:9">
      <c r="I157" s="162"/>
    </row>
    <row r="158" spans="9:9">
      <c r="I158" s="162"/>
    </row>
    <row r="159" spans="9:9">
      <c r="I159" s="162"/>
    </row>
    <row r="160" spans="9:9">
      <c r="I160" s="162"/>
    </row>
    <row r="161" spans="9:9">
      <c r="I161" s="162"/>
    </row>
    <row r="162" spans="9:9">
      <c r="I162" s="162"/>
    </row>
    <row r="163" spans="9:9">
      <c r="I163" s="162"/>
    </row>
    <row r="164" spans="9:9">
      <c r="I164" s="162"/>
    </row>
    <row r="165" spans="9:9">
      <c r="I165" s="162"/>
    </row>
    <row r="166" spans="9:9">
      <c r="I166" s="162"/>
    </row>
    <row r="167" spans="9:9">
      <c r="I167" s="162"/>
    </row>
    <row r="168" spans="9:9">
      <c r="I168" s="162"/>
    </row>
    <row r="169" spans="9:9">
      <c r="I169" s="162"/>
    </row>
    <row r="170" spans="9:9">
      <c r="I170" s="162"/>
    </row>
    <row r="171" spans="9:9">
      <c r="I171" s="162"/>
    </row>
    <row r="172" spans="9:9">
      <c r="I172" s="162"/>
    </row>
    <row r="173" spans="9:9">
      <c r="I173" s="162"/>
    </row>
    <row r="174" spans="9:9">
      <c r="I174" s="162"/>
    </row>
    <row r="175" spans="9:9">
      <c r="I175" s="162"/>
    </row>
    <row r="176" spans="9:9">
      <c r="I176" s="162"/>
    </row>
    <row r="177" spans="9:9">
      <c r="I177" s="162"/>
    </row>
    <row r="178" spans="9:9">
      <c r="I178" s="162"/>
    </row>
    <row r="179" spans="9:9">
      <c r="I179" s="162"/>
    </row>
    <row r="180" spans="9:9">
      <c r="I180" s="162"/>
    </row>
    <row r="181" spans="9:9">
      <c r="I181" s="162"/>
    </row>
    <row r="182" spans="9:9">
      <c r="I182" s="162"/>
    </row>
    <row r="183" spans="9:9">
      <c r="I183" s="162"/>
    </row>
    <row r="184" spans="9:9">
      <c r="I184" s="162"/>
    </row>
    <row r="185" spans="9:9">
      <c r="I185" s="162"/>
    </row>
    <row r="186" spans="9:9">
      <c r="I186" s="162"/>
    </row>
    <row r="187" spans="9:9">
      <c r="I187" s="162"/>
    </row>
    <row r="188" spans="9:9">
      <c r="I188" s="162"/>
    </row>
    <row r="189" spans="9:9">
      <c r="I189" s="162"/>
    </row>
    <row r="190" spans="9:9">
      <c r="I190" s="162"/>
    </row>
    <row r="191" spans="9:9">
      <c r="I191" s="162"/>
    </row>
    <row r="192" spans="9:9">
      <c r="I192" s="162"/>
    </row>
    <row r="193" spans="9:9">
      <c r="I193" s="162"/>
    </row>
    <row r="194" spans="9:9">
      <c r="I194" s="162"/>
    </row>
    <row r="195" spans="9:9">
      <c r="I195" s="162"/>
    </row>
    <row r="196" spans="9:9">
      <c r="I196" s="162"/>
    </row>
    <row r="197" spans="9:9">
      <c r="I197" s="162"/>
    </row>
    <row r="198" spans="9:9">
      <c r="I198" s="162"/>
    </row>
    <row r="199" spans="9:9">
      <c r="I199" s="162"/>
    </row>
    <row r="200" spans="9:9">
      <c r="I200" s="162"/>
    </row>
    <row r="201" spans="9:9">
      <c r="I201" s="162"/>
    </row>
    <row r="202" spans="9:9">
      <c r="I202" s="162"/>
    </row>
    <row r="203" spans="9:9">
      <c r="I203" s="162"/>
    </row>
    <row r="204" spans="9:9">
      <c r="I204" s="162"/>
    </row>
    <row r="205" spans="9:9">
      <c r="I205" s="162"/>
    </row>
    <row r="206" spans="9:9">
      <c r="I206" s="162"/>
    </row>
    <row r="207" spans="9:9">
      <c r="I207" s="162"/>
    </row>
    <row r="208" spans="9:9">
      <c r="I208" s="162"/>
    </row>
    <row r="209" spans="9:9">
      <c r="I209" s="162"/>
    </row>
    <row r="210" spans="9:9">
      <c r="I210" s="162"/>
    </row>
    <row r="211" spans="9:9">
      <c r="I211" s="162"/>
    </row>
    <row r="212" spans="9:9">
      <c r="I212" s="162"/>
    </row>
    <row r="213" spans="9:9">
      <c r="I213" s="162"/>
    </row>
    <row r="214" spans="9:9">
      <c r="I214" s="162"/>
    </row>
    <row r="215" spans="9:9">
      <c r="I215" s="162"/>
    </row>
    <row r="216" spans="9:9">
      <c r="I216" s="162"/>
    </row>
    <row r="217" spans="9:9">
      <c r="I217" s="162"/>
    </row>
    <row r="218" spans="9:9">
      <c r="I218" s="162"/>
    </row>
    <row r="219" spans="9:9">
      <c r="I219" s="162"/>
    </row>
    <row r="220" spans="9:9">
      <c r="I220" s="162"/>
    </row>
    <row r="221" spans="9:9">
      <c r="I221" s="162"/>
    </row>
    <row r="222" spans="9:9">
      <c r="I222" s="162"/>
    </row>
    <row r="223" spans="9:9">
      <c r="I223" s="162"/>
    </row>
    <row r="224" spans="9:9">
      <c r="I224" s="162"/>
    </row>
    <row r="225" spans="9:9">
      <c r="I225" s="162"/>
    </row>
    <row r="226" spans="9:9">
      <c r="I226" s="162"/>
    </row>
    <row r="227" spans="9:9">
      <c r="I227" s="162"/>
    </row>
    <row r="228" spans="9:9">
      <c r="I228" s="162"/>
    </row>
    <row r="229" spans="9:9">
      <c r="I229" s="162"/>
    </row>
    <row r="230" spans="9:9">
      <c r="I230" s="162"/>
    </row>
    <row r="231" spans="9:9">
      <c r="I231" s="162"/>
    </row>
    <row r="232" spans="9:9">
      <c r="I232" s="162"/>
    </row>
    <row r="233" spans="9:9">
      <c r="I233" s="162"/>
    </row>
    <row r="234" spans="9:9">
      <c r="I234" s="162"/>
    </row>
    <row r="235" spans="9:9">
      <c r="I235" s="162"/>
    </row>
    <row r="236" spans="9:9">
      <c r="I236" s="162"/>
    </row>
    <row r="237" spans="9:9">
      <c r="I237" s="162"/>
    </row>
    <row r="238" spans="9:9">
      <c r="I238" s="162"/>
    </row>
    <row r="239" spans="9:9">
      <c r="I239" s="162"/>
    </row>
    <row r="240" spans="9:9">
      <c r="I240" s="162"/>
    </row>
    <row r="241" spans="9:9">
      <c r="I241" s="162"/>
    </row>
    <row r="242" spans="9:9">
      <c r="I242" s="162"/>
    </row>
    <row r="243" spans="9:9">
      <c r="I243" s="162"/>
    </row>
    <row r="244" spans="9:9">
      <c r="I244" s="162"/>
    </row>
    <row r="245" spans="9:9">
      <c r="I245" s="162"/>
    </row>
    <row r="246" spans="9:9">
      <c r="I246" s="162"/>
    </row>
    <row r="247" spans="9:9">
      <c r="I247" s="162"/>
    </row>
    <row r="248" spans="9:9">
      <c r="I248" s="162"/>
    </row>
    <row r="249" spans="9:9">
      <c r="I249" s="162"/>
    </row>
    <row r="250" spans="9:9">
      <c r="I250" s="162"/>
    </row>
    <row r="251" spans="9:9">
      <c r="I251" s="162"/>
    </row>
    <row r="252" spans="9:9">
      <c r="I252" s="162"/>
    </row>
    <row r="253" spans="9:9">
      <c r="I253" s="162"/>
    </row>
    <row r="254" spans="9:9">
      <c r="I254" s="162"/>
    </row>
    <row r="255" spans="9:9">
      <c r="I255" s="162"/>
    </row>
    <row r="256" spans="9:9">
      <c r="I256" s="162"/>
    </row>
    <row r="257" spans="9:9">
      <c r="I257" s="162"/>
    </row>
    <row r="258" spans="9:9">
      <c r="I258" s="162"/>
    </row>
    <row r="259" spans="9:9">
      <c r="I259" s="162"/>
    </row>
    <row r="260" spans="9:9">
      <c r="I260" s="162"/>
    </row>
    <row r="261" spans="9:9">
      <c r="I261" s="162"/>
    </row>
    <row r="262" spans="9:9">
      <c r="I262" s="162"/>
    </row>
    <row r="263" spans="9:9">
      <c r="I263" s="162"/>
    </row>
    <row r="264" spans="9:9">
      <c r="I264" s="162"/>
    </row>
    <row r="265" spans="9:9">
      <c r="I265" s="162"/>
    </row>
    <row r="266" spans="9:9">
      <c r="I266" s="162"/>
    </row>
    <row r="267" spans="9:9">
      <c r="I267" s="162"/>
    </row>
    <row r="268" spans="9:9">
      <c r="I268" s="162"/>
    </row>
    <row r="269" spans="9:9">
      <c r="I269" s="162"/>
    </row>
    <row r="270" spans="9:9">
      <c r="I270" s="162"/>
    </row>
    <row r="271" spans="9:9">
      <c r="I271" s="162"/>
    </row>
    <row r="272" spans="9:9">
      <c r="I272" s="162"/>
    </row>
    <row r="273" spans="9:9">
      <c r="I273" s="162"/>
    </row>
    <row r="274" spans="9:9">
      <c r="I274" s="162"/>
    </row>
    <row r="275" spans="9:9">
      <c r="I275" s="162"/>
    </row>
    <row r="276" spans="9:9">
      <c r="I276" s="162"/>
    </row>
    <row r="277" spans="9:9">
      <c r="I277" s="162"/>
    </row>
    <row r="278" spans="9:9">
      <c r="I278" s="162"/>
    </row>
    <row r="279" spans="9:9">
      <c r="I279" s="162"/>
    </row>
    <row r="280" spans="9:9">
      <c r="I280" s="162"/>
    </row>
    <row r="281" spans="9:9">
      <c r="I281" s="162"/>
    </row>
    <row r="282" spans="9:9">
      <c r="I282" s="162"/>
    </row>
    <row r="283" spans="9:9">
      <c r="I283" s="162"/>
    </row>
    <row r="284" spans="9:9">
      <c r="I284" s="162"/>
    </row>
    <row r="285" spans="9:9">
      <c r="I285" s="162"/>
    </row>
    <row r="286" spans="9:9">
      <c r="I286" s="162"/>
    </row>
    <row r="287" spans="9:9">
      <c r="I287" s="162"/>
    </row>
    <row r="288" spans="9:9">
      <c r="I288" s="162"/>
    </row>
    <row r="289" spans="9:9">
      <c r="I289" s="162"/>
    </row>
    <row r="290" spans="9:9">
      <c r="I290" s="162"/>
    </row>
    <row r="291" spans="9:9">
      <c r="I291" s="162"/>
    </row>
    <row r="292" spans="9:9">
      <c r="I292" s="162"/>
    </row>
    <row r="293" spans="9:9">
      <c r="I293" s="162"/>
    </row>
    <row r="294" spans="9:9">
      <c r="I294" s="162"/>
    </row>
    <row r="295" spans="9:9">
      <c r="I295" s="162"/>
    </row>
    <row r="296" spans="9:9">
      <c r="I296" s="162"/>
    </row>
    <row r="297" spans="9:9">
      <c r="I297" s="162"/>
    </row>
    <row r="298" spans="9:9">
      <c r="I298" s="162"/>
    </row>
    <row r="299" spans="9:9">
      <c r="I299" s="162"/>
    </row>
    <row r="300" spans="9:9">
      <c r="I300" s="162"/>
    </row>
    <row r="301" spans="9:9">
      <c r="I301" s="162"/>
    </row>
    <row r="302" spans="9:9">
      <c r="I302" s="162"/>
    </row>
  </sheetData>
  <mergeCells count="54">
    <mergeCell ref="B2:I2"/>
    <mergeCell ref="E3:H3"/>
    <mergeCell ref="B4:B5"/>
    <mergeCell ref="C4:C5"/>
    <mergeCell ref="D4:D5"/>
    <mergeCell ref="I4:I5"/>
    <mergeCell ref="I27:I56"/>
    <mergeCell ref="I58:I64"/>
    <mergeCell ref="I66:I68"/>
    <mergeCell ref="I70:I71"/>
    <mergeCell ref="I6:I25"/>
    <mergeCell ref="C109:D109"/>
    <mergeCell ref="C110:D111"/>
    <mergeCell ref="E96:F96"/>
    <mergeCell ref="E97:F98"/>
    <mergeCell ref="G97:G98"/>
    <mergeCell ref="G100:G101"/>
    <mergeCell ref="B102:H102"/>
    <mergeCell ref="H97:H98"/>
    <mergeCell ref="I97:I98"/>
    <mergeCell ref="E99:F99"/>
    <mergeCell ref="E100:F101"/>
    <mergeCell ref="I100:I101"/>
    <mergeCell ref="E79:H79"/>
    <mergeCell ref="E80:H80"/>
    <mergeCell ref="E87:H87"/>
    <mergeCell ref="E88:H88"/>
    <mergeCell ref="C89:I89"/>
    <mergeCell ref="E90:F90"/>
    <mergeCell ref="E83:H83"/>
    <mergeCell ref="E84:H84"/>
    <mergeCell ref="E85:H85"/>
    <mergeCell ref="E86:H86"/>
    <mergeCell ref="H100:H101"/>
    <mergeCell ref="I86:I88"/>
    <mergeCell ref="E72:H72"/>
    <mergeCell ref="E73:H73"/>
    <mergeCell ref="I73:I82"/>
    <mergeCell ref="E74:H74"/>
    <mergeCell ref="E75:H75"/>
    <mergeCell ref="E76:H76"/>
    <mergeCell ref="E81:H81"/>
    <mergeCell ref="E82:H82"/>
    <mergeCell ref="E77:H77"/>
    <mergeCell ref="E78:H78"/>
    <mergeCell ref="H94:H95"/>
    <mergeCell ref="I94:I95"/>
    <mergeCell ref="E91:F92"/>
    <mergeCell ref="G91:G92"/>
    <mergeCell ref="H91:H92"/>
    <mergeCell ref="I91:I92"/>
    <mergeCell ref="E93:F93"/>
    <mergeCell ref="E94:F95"/>
    <mergeCell ref="G94:G95"/>
  </mergeCells>
  <conditionalFormatting sqref="I6:I25">
    <cfRule type="cellIs" dxfId="82" priority="1" operator="greaterThan">
      <formula>79</formula>
    </cfRule>
  </conditionalFormatting>
  <conditionalFormatting sqref="I27:I56">
    <cfRule type="cellIs" dxfId="81" priority="2" operator="greaterThan">
      <formula>59</formula>
    </cfRule>
  </conditionalFormatting>
  <conditionalFormatting sqref="I58:I64">
    <cfRule type="cellIs" dxfId="80" priority="3" operator="greaterThan">
      <formula>48</formula>
    </cfRule>
  </conditionalFormatting>
  <conditionalFormatting sqref="I66:I68">
    <cfRule type="cellIs" dxfId="79" priority="4" operator="greaterThan">
      <formula>29</formula>
    </cfRule>
  </conditionalFormatting>
  <conditionalFormatting sqref="I70:I71">
    <cfRule type="cellIs" dxfId="78" priority="5" operator="greaterThan">
      <formula>49</formula>
    </cfRule>
  </conditionalFormatting>
  <conditionalFormatting sqref="I73:I82">
    <cfRule type="cellIs" dxfId="77" priority="7" operator="greaterThan">
      <formula>29</formula>
    </cfRule>
  </conditionalFormatting>
  <conditionalFormatting sqref="I84">
    <cfRule type="cellIs" dxfId="76" priority="8" operator="greaterThan">
      <formula>9</formula>
    </cfRule>
  </conditionalFormatting>
  <conditionalFormatting sqref="I86:I88">
    <cfRule type="cellIs" dxfId="75" priority="9" operator="greaterThan">
      <formula>9</formula>
    </cfRule>
  </conditionalFormatting>
  <conditionalFormatting sqref="I91:I92">
    <cfRule type="cellIs" dxfId="74" priority="10" operator="greaterThan">
      <formula>9</formula>
    </cfRule>
  </conditionalFormatting>
  <conditionalFormatting sqref="I94:I95">
    <cfRule type="cellIs" dxfId="73" priority="11" operator="greaterThan">
      <formula>9</formula>
    </cfRule>
  </conditionalFormatting>
  <conditionalFormatting sqref="I97:I98">
    <cfRule type="cellIs" dxfId="72" priority="12" operator="greaterThan">
      <formula>2</formula>
    </cfRule>
  </conditionalFormatting>
  <conditionalFormatting sqref="I100:I101">
    <cfRule type="cellIs" dxfId="71" priority="13" operator="greaterThan">
      <formula>9</formula>
    </cfRule>
  </conditionalFormatting>
  <hyperlinks>
    <hyperlink ref="D10" r:id="rId1"/>
    <hyperlink ref="D11" r:id="rId2"/>
    <hyperlink ref="D12" r:id="rId3"/>
    <hyperlink ref="D13" r:id="rId4"/>
    <hyperlink ref="D86" r:id="rId5"/>
    <hyperlink ref="D91" r:id="rId6"/>
    <hyperlink ref="D94" r:id="rId7"/>
    <hyperlink ref="D97" r:id="rId8"/>
    <hyperlink ref="C97" r:id="rId9" display="https://vk.com/mol.prav10"/>
    <hyperlink ref="D100" r:id="rId1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sheetPr>
    <tabColor rgb="FF434343"/>
    <outlinePr summaryBelow="0" summaryRight="0"/>
  </sheetPr>
  <dimension ref="A1:U252"/>
  <sheetViews>
    <sheetView zoomScale="61" zoomScaleNormal="80" workbookViewId="0">
      <pane ySplit="2" topLeftCell="A29" activePane="bottomLeft" state="frozen"/>
      <selection pane="bottomLeft" activeCell="G8" sqref="G8"/>
    </sheetView>
  </sheetViews>
  <sheetFormatPr defaultColWidth="14.44140625" defaultRowHeight="14.4"/>
  <cols>
    <col min="1" max="1" width="2.33203125" style="3" customWidth="1"/>
    <col min="2" max="2" width="8.88671875" style="156" customWidth="1"/>
    <col min="3" max="3" width="83.88671875" style="3" customWidth="1"/>
    <col min="4" max="4" width="28.44140625" style="3" hidden="1" customWidth="1"/>
    <col min="5" max="5" width="29.33203125" style="125" bestFit="1" customWidth="1"/>
    <col min="6" max="6" width="24.21875" style="125" bestFit="1" customWidth="1"/>
    <col min="7" max="7" width="35.109375" style="125" bestFit="1" customWidth="1"/>
    <col min="8" max="8" width="35.33203125" style="125" bestFit="1" customWidth="1"/>
    <col min="9" max="9" width="25.33203125" style="125" bestFit="1" customWidth="1"/>
    <col min="10" max="10" width="17.33203125" style="125" customWidth="1"/>
    <col min="11" max="11" width="18.88671875" style="125" customWidth="1"/>
    <col min="12" max="12" width="17.33203125" style="125" customWidth="1"/>
    <col min="13" max="15" width="7.5546875" style="3" customWidth="1"/>
    <col min="16" max="16384" width="14.44140625" style="3"/>
  </cols>
  <sheetData>
    <row r="1" spans="1:21" ht="21">
      <c r="A1" s="30"/>
      <c r="B1" s="199"/>
      <c r="C1" s="31"/>
      <c r="D1" s="32"/>
      <c r="E1" s="237"/>
      <c r="F1" s="237"/>
      <c r="G1" s="33"/>
      <c r="H1" s="238"/>
      <c r="I1" s="237"/>
      <c r="J1" s="239"/>
      <c r="K1" s="239"/>
      <c r="L1" s="238"/>
      <c r="M1" s="31"/>
      <c r="N1" s="31"/>
      <c r="O1" s="31"/>
      <c r="P1" s="31"/>
      <c r="Q1" s="31"/>
      <c r="R1" s="31"/>
      <c r="S1" s="31"/>
      <c r="T1" s="31"/>
      <c r="U1" s="31"/>
    </row>
    <row r="2" spans="1:21" ht="61.2">
      <c r="A2" s="34"/>
      <c r="B2" s="200" t="s">
        <v>123</v>
      </c>
      <c r="C2" s="35">
        <f>I4+I9+I18+I25+I28+I40</f>
        <v>3075</v>
      </c>
      <c r="D2" s="36" t="s">
        <v>124</v>
      </c>
      <c r="E2" s="37" t="s">
        <v>128</v>
      </c>
      <c r="F2" s="37" t="s">
        <v>129</v>
      </c>
      <c r="G2" s="37" t="s">
        <v>130</v>
      </c>
      <c r="H2" s="38" t="s">
        <v>131</v>
      </c>
      <c r="I2" s="38" t="s">
        <v>132</v>
      </c>
      <c r="J2" s="35" t="s">
        <v>134</v>
      </c>
      <c r="K2" s="35" t="s">
        <v>135</v>
      </c>
      <c r="L2" s="39" t="s">
        <v>136</v>
      </c>
      <c r="M2" s="31"/>
      <c r="N2" s="31"/>
      <c r="O2" s="31"/>
      <c r="P2" s="31"/>
      <c r="Q2" s="31"/>
      <c r="R2" s="31"/>
      <c r="S2" s="31"/>
      <c r="T2" s="31"/>
      <c r="U2" s="31"/>
    </row>
    <row r="3" spans="1:21" ht="40.799999999999997">
      <c r="A3" s="40"/>
      <c r="B3" s="201"/>
      <c r="C3" s="265" t="s">
        <v>644</v>
      </c>
      <c r="D3" s="41"/>
      <c r="E3" s="240"/>
      <c r="F3" s="240"/>
      <c r="G3" s="42"/>
      <c r="H3" s="43">
        <f>I4/(C2/100)/100</f>
        <v>0.14959349593495935</v>
      </c>
      <c r="I3" s="44">
        <f>I4</f>
        <v>460</v>
      </c>
      <c r="J3" s="45"/>
      <c r="K3" s="46">
        <f t="shared" ref="K3:L3" si="0">K4</f>
        <v>0</v>
      </c>
      <c r="L3" s="47">
        <f t="shared" si="0"/>
        <v>0</v>
      </c>
      <c r="M3" s="31"/>
      <c r="N3" s="31"/>
      <c r="O3" s="31"/>
      <c r="P3" s="31"/>
      <c r="Q3" s="31"/>
      <c r="R3" s="31"/>
      <c r="S3" s="31"/>
      <c r="T3" s="31"/>
      <c r="U3" s="31"/>
    </row>
    <row r="4" spans="1:21" ht="42">
      <c r="A4" s="48"/>
      <c r="B4" s="202" t="s">
        <v>253</v>
      </c>
      <c r="C4" s="49" t="s">
        <v>27</v>
      </c>
      <c r="D4" s="50"/>
      <c r="E4" s="241">
        <v>6.2</v>
      </c>
      <c r="F4" s="241">
        <v>10</v>
      </c>
      <c r="G4" s="51">
        <f t="shared" ref="G4:G6" si="1">E4*F4</f>
        <v>62</v>
      </c>
      <c r="H4" s="52">
        <f>G4/(I4/100)/100</f>
        <v>0.13478260869565217</v>
      </c>
      <c r="I4" s="420">
        <f>SUM(G4:G7)</f>
        <v>460</v>
      </c>
      <c r="J4" s="54">
        <f>'I Проекты'!AC10</f>
        <v>0</v>
      </c>
      <c r="K4" s="420">
        <f>SUM(J4:J7)</f>
        <v>0</v>
      </c>
      <c r="L4" s="423">
        <f>K4/I4</f>
        <v>0</v>
      </c>
      <c r="M4" s="31"/>
      <c r="N4" s="31"/>
      <c r="O4" s="31"/>
      <c r="P4" s="31"/>
      <c r="Q4" s="31"/>
      <c r="R4" s="31"/>
      <c r="S4" s="31"/>
      <c r="T4" s="31"/>
      <c r="U4" s="31"/>
    </row>
    <row r="5" spans="1:21" ht="21">
      <c r="A5" s="48"/>
      <c r="B5" s="202" t="s">
        <v>254</v>
      </c>
      <c r="C5" s="49" t="s">
        <v>60</v>
      </c>
      <c r="D5" s="53"/>
      <c r="E5" s="241">
        <v>20.2</v>
      </c>
      <c r="F5" s="241">
        <v>10</v>
      </c>
      <c r="G5" s="51">
        <f t="shared" si="1"/>
        <v>202</v>
      </c>
      <c r="H5" s="52">
        <f>G5/(I4/100)/100</f>
        <v>0.43913043478260877</v>
      </c>
      <c r="I5" s="421"/>
      <c r="J5" s="54">
        <f>'I Проекты'!AC23</f>
        <v>0</v>
      </c>
      <c r="K5" s="421"/>
      <c r="L5" s="424"/>
      <c r="M5" s="31"/>
      <c r="N5" s="31"/>
      <c r="O5" s="31"/>
      <c r="P5" s="31"/>
      <c r="Q5" s="31"/>
      <c r="R5" s="31"/>
      <c r="S5" s="31"/>
      <c r="T5" s="31"/>
      <c r="U5" s="31"/>
    </row>
    <row r="6" spans="1:21" ht="21">
      <c r="A6" s="48"/>
      <c r="B6" s="202" t="s">
        <v>255</v>
      </c>
      <c r="C6" s="49" t="s">
        <v>165</v>
      </c>
      <c r="D6" s="50"/>
      <c r="E6" s="241">
        <v>34.200000000000003</v>
      </c>
      <c r="F6" s="241">
        <v>5</v>
      </c>
      <c r="G6" s="51">
        <f t="shared" si="1"/>
        <v>171</v>
      </c>
      <c r="H6" s="52">
        <f>G6/(I4/100)/100</f>
        <v>0.37173913043478263</v>
      </c>
      <c r="I6" s="421"/>
      <c r="J6" s="54">
        <f>'I Проекты'!AC36</f>
        <v>0</v>
      </c>
      <c r="K6" s="421"/>
      <c r="L6" s="424"/>
      <c r="M6" s="31"/>
      <c r="N6" s="31"/>
      <c r="O6" s="31"/>
      <c r="P6" s="31"/>
      <c r="Q6" s="31"/>
      <c r="R6" s="31"/>
      <c r="S6" s="31"/>
      <c r="T6" s="31"/>
      <c r="U6" s="31"/>
    </row>
    <row r="7" spans="1:21" ht="42">
      <c r="A7" s="48"/>
      <c r="B7" s="202" t="s">
        <v>250</v>
      </c>
      <c r="C7" s="55" t="s">
        <v>251</v>
      </c>
      <c r="D7" s="50"/>
      <c r="E7" s="241">
        <v>5</v>
      </c>
      <c r="F7" s="241">
        <v>5</v>
      </c>
      <c r="G7" s="51">
        <f t="shared" ref="G7" si="2">E7*F7</f>
        <v>25</v>
      </c>
      <c r="H7" s="52">
        <f>G7/(I4/100)/100</f>
        <v>5.434782608695652E-2</v>
      </c>
      <c r="I7" s="422"/>
      <c r="J7" s="54">
        <f>'I Проекты'!AC42</f>
        <v>0</v>
      </c>
      <c r="K7" s="422"/>
      <c r="L7" s="425"/>
      <c r="M7" s="31"/>
      <c r="N7" s="31"/>
      <c r="O7" s="31"/>
      <c r="P7" s="31"/>
      <c r="Q7" s="31"/>
      <c r="R7" s="31"/>
      <c r="S7" s="31"/>
      <c r="T7" s="31"/>
      <c r="U7" s="31"/>
    </row>
    <row r="8" spans="1:21" ht="40.799999999999997">
      <c r="A8" s="40"/>
      <c r="B8" s="203"/>
      <c r="C8" s="264" t="s">
        <v>599</v>
      </c>
      <c r="D8" s="56"/>
      <c r="E8" s="242"/>
      <c r="F8" s="242"/>
      <c r="G8" s="57"/>
      <c r="H8" s="58">
        <f>I9/(C2/100)/100</f>
        <v>0.18926829268292683</v>
      </c>
      <c r="I8" s="59">
        <f>I9</f>
        <v>582</v>
      </c>
      <c r="J8" s="60"/>
      <c r="K8" s="61">
        <f t="shared" ref="K8:L8" si="3">K9</f>
        <v>0</v>
      </c>
      <c r="L8" s="62">
        <f t="shared" si="3"/>
        <v>0</v>
      </c>
      <c r="M8" s="31"/>
      <c r="N8" s="31"/>
      <c r="O8" s="31"/>
      <c r="P8" s="31"/>
      <c r="Q8" s="31"/>
      <c r="R8" s="31"/>
      <c r="S8" s="31"/>
      <c r="T8" s="31"/>
      <c r="U8" s="31"/>
    </row>
    <row r="9" spans="1:21" ht="21">
      <c r="A9" s="48"/>
      <c r="B9" s="208" t="s">
        <v>304</v>
      </c>
      <c r="C9" s="64" t="s">
        <v>186</v>
      </c>
      <c r="D9" s="63"/>
      <c r="E9" s="243">
        <v>2</v>
      </c>
      <c r="F9" s="243">
        <v>10</v>
      </c>
      <c r="G9" s="66">
        <f t="shared" ref="G9:G16" si="4">E9*F9</f>
        <v>20</v>
      </c>
      <c r="H9" s="67">
        <f>G9/(I9/100)/100</f>
        <v>3.4364261168384876E-2</v>
      </c>
      <c r="I9" s="431">
        <f>SUM(G9:G16)</f>
        <v>582</v>
      </c>
      <c r="J9" s="68">
        <f>'II Кадры'!H8</f>
        <v>0</v>
      </c>
      <c r="K9" s="432">
        <f>SUM(J9:J16)</f>
        <v>0</v>
      </c>
      <c r="L9" s="433">
        <f>K9/I9</f>
        <v>0</v>
      </c>
      <c r="M9" s="31"/>
      <c r="N9" s="31"/>
      <c r="O9" s="31"/>
      <c r="P9" s="31"/>
      <c r="Q9" s="31"/>
      <c r="R9" s="31"/>
      <c r="S9" s="31"/>
      <c r="T9" s="31"/>
      <c r="U9" s="31"/>
    </row>
    <row r="10" spans="1:21" ht="21">
      <c r="A10" s="48"/>
      <c r="B10" s="208" t="s">
        <v>305</v>
      </c>
      <c r="C10" s="64" t="s">
        <v>189</v>
      </c>
      <c r="D10" s="65"/>
      <c r="E10" s="243">
        <v>4</v>
      </c>
      <c r="F10" s="243">
        <v>10</v>
      </c>
      <c r="G10" s="66">
        <f t="shared" si="4"/>
        <v>40</v>
      </c>
      <c r="H10" s="67">
        <f>G10/(I9/100)/100</f>
        <v>6.8728522336769751E-2</v>
      </c>
      <c r="I10" s="427"/>
      <c r="J10" s="68">
        <f>'II Кадры'!H19</f>
        <v>0</v>
      </c>
      <c r="K10" s="427"/>
      <c r="L10" s="427"/>
      <c r="M10" s="31"/>
      <c r="N10" s="31"/>
      <c r="O10" s="31"/>
      <c r="P10" s="31"/>
      <c r="Q10" s="31"/>
      <c r="R10" s="31"/>
      <c r="S10" s="31"/>
      <c r="T10" s="31"/>
      <c r="U10" s="31"/>
    </row>
    <row r="11" spans="1:21" ht="21">
      <c r="A11" s="48"/>
      <c r="B11" s="208" t="s">
        <v>306</v>
      </c>
      <c r="C11" s="64" t="s">
        <v>198</v>
      </c>
      <c r="D11" s="63"/>
      <c r="E11" s="243">
        <v>6</v>
      </c>
      <c r="F11" s="243">
        <v>10</v>
      </c>
      <c r="G11" s="66">
        <f t="shared" si="4"/>
        <v>60</v>
      </c>
      <c r="H11" s="67">
        <f>G11/(I9/100)/100</f>
        <v>0.10309278350515463</v>
      </c>
      <c r="I11" s="427"/>
      <c r="J11" s="68">
        <f>'II Кадры'!H30</f>
        <v>0</v>
      </c>
      <c r="K11" s="427"/>
      <c r="L11" s="427"/>
      <c r="M11" s="31"/>
      <c r="N11" s="31"/>
      <c r="O11" s="31"/>
      <c r="P11" s="31"/>
      <c r="Q11" s="31"/>
      <c r="R11" s="31"/>
      <c r="S11" s="31"/>
      <c r="T11" s="31"/>
      <c r="U11" s="31"/>
    </row>
    <row r="12" spans="1:21" ht="21">
      <c r="A12" s="48"/>
      <c r="B12" s="208" t="s">
        <v>307</v>
      </c>
      <c r="C12" s="64" t="s">
        <v>347</v>
      </c>
      <c r="D12" s="63"/>
      <c r="E12" s="243">
        <v>6</v>
      </c>
      <c r="F12" s="243">
        <v>5</v>
      </c>
      <c r="G12" s="66">
        <f t="shared" ref="G12" si="5">E12*F12</f>
        <v>30</v>
      </c>
      <c r="H12" s="67">
        <f>G12/(I9/100)/100</f>
        <v>5.1546391752577317E-2</v>
      </c>
      <c r="I12" s="428"/>
      <c r="J12" s="68">
        <f>'II Кадры'!H41</f>
        <v>0</v>
      </c>
      <c r="K12" s="428"/>
      <c r="L12" s="428"/>
      <c r="M12" s="31"/>
      <c r="N12" s="31"/>
      <c r="O12" s="31"/>
      <c r="P12" s="31"/>
      <c r="Q12" s="31"/>
      <c r="R12" s="31"/>
      <c r="S12" s="31"/>
      <c r="T12" s="31"/>
      <c r="U12" s="31"/>
    </row>
    <row r="13" spans="1:21" s="233" customFormat="1" ht="21">
      <c r="A13" s="48"/>
      <c r="B13" s="208" t="s">
        <v>308</v>
      </c>
      <c r="C13" s="64" t="s">
        <v>546</v>
      </c>
      <c r="D13" s="63"/>
      <c r="E13" s="243">
        <v>8</v>
      </c>
      <c r="F13" s="243">
        <v>4</v>
      </c>
      <c r="G13" s="66">
        <f t="shared" ref="G13" si="6">E13*F13</f>
        <v>32</v>
      </c>
      <c r="H13" s="67">
        <f>G13/(I9/100)/100</f>
        <v>5.4982817869415807E-2</v>
      </c>
      <c r="I13" s="428"/>
      <c r="J13" s="68">
        <f>'II Кадры'!H47</f>
        <v>0</v>
      </c>
      <c r="K13" s="428"/>
      <c r="L13" s="428"/>
      <c r="M13" s="31"/>
      <c r="N13" s="31"/>
      <c r="O13" s="31"/>
      <c r="P13" s="31"/>
      <c r="Q13" s="31"/>
      <c r="R13" s="31"/>
      <c r="S13" s="31"/>
      <c r="T13" s="31"/>
      <c r="U13" s="31"/>
    </row>
    <row r="14" spans="1:21" ht="21">
      <c r="A14" s="48"/>
      <c r="B14" s="208" t="s">
        <v>309</v>
      </c>
      <c r="C14" s="64" t="s">
        <v>202</v>
      </c>
      <c r="D14" s="65"/>
      <c r="E14" s="243">
        <v>10</v>
      </c>
      <c r="F14" s="243">
        <v>10</v>
      </c>
      <c r="G14" s="66">
        <f t="shared" si="4"/>
        <v>100</v>
      </c>
      <c r="H14" s="67">
        <f>G14/(I9/100)/100</f>
        <v>0.1718213058419244</v>
      </c>
      <c r="I14" s="427"/>
      <c r="J14" s="68">
        <f>'II Кадры'!H52</f>
        <v>0</v>
      </c>
      <c r="K14" s="427"/>
      <c r="L14" s="427"/>
      <c r="M14" s="31"/>
      <c r="N14" s="31"/>
      <c r="O14" s="31"/>
      <c r="P14" s="31"/>
      <c r="Q14" s="31"/>
      <c r="R14" s="31"/>
      <c r="S14" s="31"/>
      <c r="T14" s="31"/>
      <c r="U14" s="31"/>
    </row>
    <row r="15" spans="1:21" ht="21">
      <c r="A15" s="48"/>
      <c r="B15" s="208" t="s">
        <v>310</v>
      </c>
      <c r="C15" s="64" t="s">
        <v>205</v>
      </c>
      <c r="D15" s="63"/>
      <c r="E15" s="243">
        <v>20</v>
      </c>
      <c r="F15" s="243">
        <v>10</v>
      </c>
      <c r="G15" s="66">
        <f t="shared" si="4"/>
        <v>200</v>
      </c>
      <c r="H15" s="67">
        <f>G15/(I9/100)/100</f>
        <v>0.3436426116838488</v>
      </c>
      <c r="I15" s="427"/>
      <c r="J15" s="68">
        <f>'II Кадры'!H63</f>
        <v>0</v>
      </c>
      <c r="K15" s="427"/>
      <c r="L15" s="427"/>
      <c r="M15" s="31"/>
      <c r="N15" s="31"/>
      <c r="O15" s="31"/>
      <c r="P15" s="31"/>
      <c r="Q15" s="31"/>
      <c r="R15" s="31"/>
      <c r="S15" s="31"/>
      <c r="T15" s="31"/>
      <c r="U15" s="31"/>
    </row>
    <row r="16" spans="1:21" ht="21">
      <c r="A16" s="48"/>
      <c r="B16" s="208" t="s">
        <v>540</v>
      </c>
      <c r="C16" s="64" t="s">
        <v>207</v>
      </c>
      <c r="D16" s="65"/>
      <c r="E16" s="243">
        <v>20</v>
      </c>
      <c r="F16" s="243">
        <v>5</v>
      </c>
      <c r="G16" s="66">
        <f t="shared" si="4"/>
        <v>100</v>
      </c>
      <c r="H16" s="67">
        <f>G16/(I9/100)/100</f>
        <v>0.1718213058419244</v>
      </c>
      <c r="I16" s="429"/>
      <c r="J16" s="68">
        <f>'II Кадры'!H74</f>
        <v>0</v>
      </c>
      <c r="K16" s="429"/>
      <c r="L16" s="429"/>
      <c r="M16" s="31"/>
      <c r="N16" s="31"/>
      <c r="O16" s="31"/>
      <c r="P16" s="31"/>
      <c r="Q16" s="31"/>
      <c r="R16" s="31"/>
      <c r="S16" s="31"/>
      <c r="T16" s="31"/>
      <c r="U16" s="31"/>
    </row>
    <row r="17" spans="1:21" ht="42" customHeight="1">
      <c r="A17" s="69"/>
      <c r="B17" s="204"/>
      <c r="C17" s="263" t="s">
        <v>643</v>
      </c>
      <c r="D17" s="70"/>
      <c r="E17" s="244"/>
      <c r="F17" s="244"/>
      <c r="G17" s="71"/>
      <c r="H17" s="72">
        <f>I18/(C2/100)/100</f>
        <v>0.15284552845528457</v>
      </c>
      <c r="I17" s="73">
        <f>I18</f>
        <v>470</v>
      </c>
      <c r="J17" s="74"/>
      <c r="K17" s="75">
        <f t="shared" ref="K17:L17" si="7">K18</f>
        <v>0</v>
      </c>
      <c r="L17" s="76">
        <f t="shared" si="7"/>
        <v>0</v>
      </c>
      <c r="M17" s="31"/>
      <c r="N17" s="31"/>
      <c r="O17" s="31"/>
      <c r="P17" s="31"/>
      <c r="Q17" s="31"/>
      <c r="R17" s="31"/>
      <c r="S17" s="31"/>
      <c r="T17" s="31"/>
      <c r="U17" s="31"/>
    </row>
    <row r="18" spans="1:21" ht="21">
      <c r="A18" s="77"/>
      <c r="B18" s="209" t="s">
        <v>350</v>
      </c>
      <c r="C18" s="151" t="s">
        <v>25</v>
      </c>
      <c r="D18" s="78"/>
      <c r="E18" s="245">
        <v>5</v>
      </c>
      <c r="F18" s="245">
        <v>10</v>
      </c>
      <c r="G18" s="80">
        <f t="shared" ref="G18:G23" si="8">E18*F18</f>
        <v>50</v>
      </c>
      <c r="H18" s="81">
        <f>G18/(I18/100)/100</f>
        <v>0.10638297872340426</v>
      </c>
      <c r="I18" s="434">
        <f>SUM(G18:G23)</f>
        <v>470</v>
      </c>
      <c r="J18" s="82">
        <f>'III Аналитика'!K6</f>
        <v>0</v>
      </c>
      <c r="K18" s="426">
        <f>SUM(J18:J23)</f>
        <v>0</v>
      </c>
      <c r="L18" s="430">
        <f>K18/I18</f>
        <v>0</v>
      </c>
      <c r="M18" s="31"/>
      <c r="N18" s="31"/>
      <c r="O18" s="31"/>
      <c r="P18" s="31"/>
      <c r="Q18" s="31"/>
      <c r="R18" s="31"/>
      <c r="S18" s="31"/>
      <c r="T18" s="31"/>
      <c r="U18" s="31"/>
    </row>
    <row r="19" spans="1:21" ht="21">
      <c r="A19" s="77"/>
      <c r="B19" s="209" t="s">
        <v>361</v>
      </c>
      <c r="C19" s="151" t="s">
        <v>348</v>
      </c>
      <c r="D19" s="79"/>
      <c r="E19" s="245">
        <v>20</v>
      </c>
      <c r="F19" s="245">
        <v>5</v>
      </c>
      <c r="G19" s="80">
        <f t="shared" si="8"/>
        <v>100</v>
      </c>
      <c r="H19" s="81">
        <f>G19/(I18/100)/100</f>
        <v>0.21276595744680851</v>
      </c>
      <c r="I19" s="427"/>
      <c r="J19" s="82">
        <f>'III Аналитика'!K17</f>
        <v>0</v>
      </c>
      <c r="K19" s="427"/>
      <c r="L19" s="427"/>
      <c r="M19" s="31"/>
      <c r="N19" s="31"/>
      <c r="O19" s="31"/>
      <c r="P19" s="31"/>
      <c r="Q19" s="31"/>
      <c r="R19" s="31"/>
      <c r="S19" s="31"/>
      <c r="T19" s="31"/>
      <c r="U19" s="31"/>
    </row>
    <row r="20" spans="1:21" ht="42">
      <c r="A20" s="77"/>
      <c r="B20" s="209" t="s">
        <v>367</v>
      </c>
      <c r="C20" s="151" t="s">
        <v>401</v>
      </c>
      <c r="D20" s="79"/>
      <c r="E20" s="245">
        <v>15</v>
      </c>
      <c r="F20" s="245">
        <v>7</v>
      </c>
      <c r="G20" s="80">
        <f t="shared" ref="G20:G22" si="9">E20*F20</f>
        <v>105</v>
      </c>
      <c r="H20" s="81">
        <f>G20/(I18/100)/100</f>
        <v>0.22340425531914893</v>
      </c>
      <c r="I20" s="428"/>
      <c r="J20" s="82">
        <f>'III Аналитика'!K23</f>
        <v>0</v>
      </c>
      <c r="K20" s="428"/>
      <c r="L20" s="428"/>
      <c r="M20" s="31"/>
      <c r="N20" s="31"/>
      <c r="O20" s="31"/>
      <c r="P20" s="31"/>
      <c r="Q20" s="31"/>
      <c r="R20" s="31"/>
      <c r="S20" s="31"/>
      <c r="T20" s="31"/>
      <c r="U20" s="31"/>
    </row>
    <row r="21" spans="1:21" ht="42">
      <c r="A21" s="77"/>
      <c r="B21" s="209" t="s">
        <v>378</v>
      </c>
      <c r="C21" s="151" t="s">
        <v>402</v>
      </c>
      <c r="D21" s="79"/>
      <c r="E21" s="245">
        <v>6</v>
      </c>
      <c r="F21" s="245">
        <v>10</v>
      </c>
      <c r="G21" s="80">
        <f t="shared" si="9"/>
        <v>60</v>
      </c>
      <c r="H21" s="81">
        <f>G21/(I18/100)/100</f>
        <v>0.1276595744680851</v>
      </c>
      <c r="I21" s="428"/>
      <c r="J21" s="82">
        <f>'III Аналитика'!K31</f>
        <v>0</v>
      </c>
      <c r="K21" s="428"/>
      <c r="L21" s="428"/>
      <c r="M21" s="31"/>
      <c r="N21" s="31"/>
      <c r="O21" s="31"/>
      <c r="P21" s="31"/>
      <c r="Q21" s="31"/>
      <c r="R21" s="31"/>
      <c r="S21" s="31"/>
      <c r="T21" s="31"/>
      <c r="U21" s="31"/>
    </row>
    <row r="22" spans="1:21" ht="21">
      <c r="A22" s="77"/>
      <c r="B22" s="209" t="s">
        <v>389</v>
      </c>
      <c r="C22" s="151" t="s">
        <v>377</v>
      </c>
      <c r="D22" s="79"/>
      <c r="E22" s="245">
        <v>5</v>
      </c>
      <c r="F22" s="245">
        <v>10</v>
      </c>
      <c r="G22" s="80">
        <f t="shared" si="9"/>
        <v>50</v>
      </c>
      <c r="H22" s="81">
        <f>G22/(I18/100)/100</f>
        <v>0.10638297872340426</v>
      </c>
      <c r="I22" s="428"/>
      <c r="J22" s="82">
        <f>'III Аналитика'!K42</f>
        <v>0</v>
      </c>
      <c r="K22" s="428"/>
      <c r="L22" s="428"/>
      <c r="M22" s="31"/>
      <c r="N22" s="31"/>
      <c r="O22" s="31"/>
      <c r="P22" s="31"/>
      <c r="Q22" s="31"/>
      <c r="R22" s="31"/>
      <c r="S22" s="31"/>
      <c r="T22" s="31"/>
      <c r="U22" s="31"/>
    </row>
    <row r="23" spans="1:21" ht="42">
      <c r="A23" s="77"/>
      <c r="B23" s="209" t="s">
        <v>403</v>
      </c>
      <c r="C23" s="151" t="s">
        <v>411</v>
      </c>
      <c r="D23" s="78"/>
      <c r="E23" s="245">
        <v>15</v>
      </c>
      <c r="F23" s="245">
        <v>7</v>
      </c>
      <c r="G23" s="80">
        <f t="shared" si="8"/>
        <v>105</v>
      </c>
      <c r="H23" s="81">
        <f>G23/(I18/100)/100</f>
        <v>0.22340425531914893</v>
      </c>
      <c r="I23" s="429"/>
      <c r="J23" s="82">
        <f>'III Аналитика'!K53</f>
        <v>0</v>
      </c>
      <c r="K23" s="429"/>
      <c r="L23" s="429"/>
      <c r="M23" s="31"/>
      <c r="N23" s="31"/>
      <c r="O23" s="31"/>
      <c r="P23" s="31"/>
      <c r="Q23" s="31"/>
      <c r="R23" s="31"/>
      <c r="S23" s="31"/>
      <c r="T23" s="31"/>
      <c r="U23" s="31"/>
    </row>
    <row r="24" spans="1:21" ht="40.799999999999997">
      <c r="A24" s="69"/>
      <c r="B24" s="205"/>
      <c r="C24" s="262" t="s">
        <v>632</v>
      </c>
      <c r="D24" s="83"/>
      <c r="E24" s="246"/>
      <c r="F24" s="246"/>
      <c r="G24" s="84"/>
      <c r="H24" s="85">
        <f>I25/(C2/100)/100</f>
        <v>0.13658536585365855</v>
      </c>
      <c r="I24" s="86">
        <f>I25</f>
        <v>420</v>
      </c>
      <c r="J24" s="87"/>
      <c r="K24" s="88">
        <f t="shared" ref="K24:L24" si="10">K25</f>
        <v>0</v>
      </c>
      <c r="L24" s="89">
        <f t="shared" si="10"/>
        <v>0</v>
      </c>
      <c r="M24" s="31"/>
      <c r="N24" s="31"/>
      <c r="O24" s="31"/>
      <c r="P24" s="31"/>
      <c r="Q24" s="31"/>
      <c r="R24" s="31"/>
      <c r="S24" s="31"/>
      <c r="T24" s="31"/>
      <c r="U24" s="31"/>
    </row>
    <row r="25" spans="1:21" ht="21">
      <c r="A25" s="77"/>
      <c r="B25" s="210" t="s">
        <v>459</v>
      </c>
      <c r="C25" s="90" t="s">
        <v>220</v>
      </c>
      <c r="D25" s="91"/>
      <c r="E25" s="247">
        <v>15</v>
      </c>
      <c r="F25" s="247">
        <v>16</v>
      </c>
      <c r="G25" s="92">
        <f t="shared" ref="G25:G26" si="11">E25*F25</f>
        <v>240</v>
      </c>
      <c r="H25" s="93">
        <f>G25/(I25/100)/100</f>
        <v>0.5714285714285714</v>
      </c>
      <c r="I25" s="409">
        <f>SUM(G25:G26)</f>
        <v>420</v>
      </c>
      <c r="J25" s="94">
        <f>'IV Муниципалитеты'!F6</f>
        <v>0</v>
      </c>
      <c r="K25" s="409">
        <f>SUM(J25:J26)</f>
        <v>0</v>
      </c>
      <c r="L25" s="411">
        <f>K25/I25</f>
        <v>0</v>
      </c>
      <c r="M25" s="31"/>
      <c r="N25" s="31"/>
      <c r="O25" s="31"/>
      <c r="P25" s="95"/>
      <c r="Q25" s="31"/>
      <c r="R25" s="31"/>
      <c r="S25" s="31"/>
      <c r="T25" s="31"/>
      <c r="U25" s="31"/>
    </row>
    <row r="26" spans="1:21" ht="21">
      <c r="A26" s="77"/>
      <c r="B26" s="210" t="s">
        <v>460</v>
      </c>
      <c r="C26" s="175" t="s">
        <v>457</v>
      </c>
      <c r="D26" s="96"/>
      <c r="E26" s="247">
        <v>12</v>
      </c>
      <c r="F26" s="247">
        <v>15</v>
      </c>
      <c r="G26" s="92">
        <f t="shared" si="11"/>
        <v>180</v>
      </c>
      <c r="H26" s="93">
        <f>G26/(I25/100)/100</f>
        <v>0.42857142857142855</v>
      </c>
      <c r="I26" s="410"/>
      <c r="J26" s="94">
        <f>'IV Муниципалитеты'!F23</f>
        <v>0</v>
      </c>
      <c r="K26" s="410"/>
      <c r="L26" s="412"/>
      <c r="M26" s="31"/>
      <c r="N26" s="31"/>
      <c r="O26" s="31"/>
      <c r="P26" s="31"/>
      <c r="Q26" s="31"/>
      <c r="R26" s="31"/>
      <c r="S26" s="31"/>
      <c r="T26" s="31"/>
      <c r="U26" s="31"/>
    </row>
    <row r="27" spans="1:21" ht="40.799999999999997">
      <c r="A27" s="69"/>
      <c r="B27" s="206"/>
      <c r="C27" s="261" t="s">
        <v>645</v>
      </c>
      <c r="D27" s="97"/>
      <c r="E27" s="248"/>
      <c r="F27" s="248"/>
      <c r="G27" s="98"/>
      <c r="H27" s="99">
        <f>I28/(C2/100)/100</f>
        <v>0.26829268292682928</v>
      </c>
      <c r="I27" s="100">
        <f>I28</f>
        <v>825</v>
      </c>
      <c r="J27" s="101"/>
      <c r="K27" s="102">
        <f t="shared" ref="K27:L27" si="12">K28</f>
        <v>10</v>
      </c>
      <c r="L27" s="103">
        <f t="shared" si="12"/>
        <v>1.2121212121212121E-2</v>
      </c>
      <c r="M27" s="31"/>
      <c r="N27" s="31"/>
      <c r="O27" s="31"/>
      <c r="P27" s="31"/>
      <c r="Q27" s="31"/>
      <c r="R27" s="31"/>
      <c r="S27" s="31"/>
      <c r="T27" s="31"/>
      <c r="U27" s="31"/>
    </row>
    <row r="28" spans="1:21" ht="21">
      <c r="A28" s="77"/>
      <c r="B28" s="211" t="s">
        <v>418</v>
      </c>
      <c r="C28" s="174" t="s">
        <v>226</v>
      </c>
      <c r="D28" s="104"/>
      <c r="E28" s="249">
        <v>100</v>
      </c>
      <c r="F28" s="249">
        <v>4</v>
      </c>
      <c r="G28" s="105">
        <f>E28*F28</f>
        <v>400</v>
      </c>
      <c r="H28" s="106">
        <f>G28/(I28/100)/100</f>
        <v>0.48484848484848486</v>
      </c>
      <c r="I28" s="413">
        <f>SUM(G28:G38)</f>
        <v>825</v>
      </c>
      <c r="J28" s="107">
        <f>'V Взаимодействие'!I6</f>
        <v>0</v>
      </c>
      <c r="K28" s="413">
        <f>SUM(J28:J38)</f>
        <v>10</v>
      </c>
      <c r="L28" s="415">
        <f>K28/I28</f>
        <v>1.2121212121212121E-2</v>
      </c>
      <c r="M28" s="31"/>
      <c r="N28" s="31"/>
      <c r="O28" s="31"/>
      <c r="P28" s="31"/>
      <c r="Q28" s="31"/>
      <c r="R28" s="31"/>
      <c r="S28" s="31"/>
      <c r="T28" s="31"/>
      <c r="U28" s="31"/>
    </row>
    <row r="29" spans="1:21" ht="21">
      <c r="A29" s="77"/>
      <c r="B29" s="211" t="s">
        <v>423</v>
      </c>
      <c r="C29" s="174" t="s">
        <v>229</v>
      </c>
      <c r="D29" s="108"/>
      <c r="E29" s="249">
        <v>2</v>
      </c>
      <c r="F29" s="249">
        <v>10</v>
      </c>
      <c r="G29" s="105">
        <f t="shared" ref="G29:G37" si="13">E29*F29</f>
        <v>20</v>
      </c>
      <c r="H29" s="106">
        <f>G29/(I28/100)/100</f>
        <v>2.4242424242424242E-2</v>
      </c>
      <c r="I29" s="414"/>
      <c r="J29" s="107">
        <f>'V Взаимодействие'!I11</f>
        <v>0</v>
      </c>
      <c r="K29" s="414"/>
      <c r="L29" s="416"/>
      <c r="M29" s="31"/>
      <c r="N29" s="31"/>
      <c r="O29" s="31"/>
      <c r="P29" s="31"/>
      <c r="Q29" s="31"/>
      <c r="R29" s="31"/>
      <c r="S29" s="31"/>
      <c r="T29" s="31"/>
      <c r="U29" s="31"/>
    </row>
    <row r="30" spans="1:21" ht="21">
      <c r="A30" s="77"/>
      <c r="B30" s="211" t="s">
        <v>424</v>
      </c>
      <c r="C30" s="174" t="s">
        <v>233</v>
      </c>
      <c r="D30" s="104"/>
      <c r="E30" s="249">
        <v>4</v>
      </c>
      <c r="F30" s="249">
        <v>15</v>
      </c>
      <c r="G30" s="105">
        <f t="shared" si="13"/>
        <v>60</v>
      </c>
      <c r="H30" s="106">
        <f>G30/(I28/100)/100</f>
        <v>7.2727272727272724E-2</v>
      </c>
      <c r="I30" s="414"/>
      <c r="J30" s="107">
        <f>'V Взаимодействие'!I22</f>
        <v>0</v>
      </c>
      <c r="K30" s="414"/>
      <c r="L30" s="416"/>
      <c r="M30" s="31"/>
      <c r="N30" s="31"/>
      <c r="O30" s="31"/>
      <c r="P30" s="31"/>
      <c r="Q30" s="31"/>
      <c r="R30" s="31"/>
      <c r="S30" s="31"/>
      <c r="T30" s="31"/>
      <c r="U30" s="31"/>
    </row>
    <row r="31" spans="1:21" ht="21">
      <c r="A31" s="77"/>
      <c r="B31" s="211" t="s">
        <v>433</v>
      </c>
      <c r="C31" s="174" t="s">
        <v>234</v>
      </c>
      <c r="D31" s="108"/>
      <c r="E31" s="249">
        <v>5</v>
      </c>
      <c r="F31" s="249">
        <v>10</v>
      </c>
      <c r="G31" s="105">
        <f t="shared" si="13"/>
        <v>50</v>
      </c>
      <c r="H31" s="106">
        <f>G31/(I28/100)/100</f>
        <v>6.0606060606060608E-2</v>
      </c>
      <c r="I31" s="414"/>
      <c r="J31" s="107">
        <f>'V Взаимодействие'!I38</f>
        <v>0</v>
      </c>
      <c r="K31" s="414"/>
      <c r="L31" s="416"/>
      <c r="M31" s="31"/>
      <c r="N31" s="31"/>
      <c r="O31" s="31"/>
      <c r="P31" s="31"/>
      <c r="Q31" s="31"/>
      <c r="R31" s="31"/>
      <c r="S31" s="31"/>
      <c r="T31" s="31"/>
      <c r="U31" s="31"/>
    </row>
    <row r="32" spans="1:21" s="233" customFormat="1" ht="21">
      <c r="A32" s="77"/>
      <c r="B32" s="211" t="s">
        <v>434</v>
      </c>
      <c r="C32" s="174" t="s">
        <v>572</v>
      </c>
      <c r="D32" s="108"/>
      <c r="E32" s="249">
        <v>5</v>
      </c>
      <c r="F32" s="249">
        <v>5</v>
      </c>
      <c r="G32" s="105">
        <f t="shared" si="13"/>
        <v>25</v>
      </c>
      <c r="H32" s="106">
        <f>G32/(I28/100)/100</f>
        <v>3.0303030303030304E-2</v>
      </c>
      <c r="I32" s="414"/>
      <c r="J32" s="107">
        <f>'V Взаимодействие'!I49</f>
        <v>0</v>
      </c>
      <c r="K32" s="414"/>
      <c r="L32" s="416"/>
      <c r="M32" s="31"/>
      <c r="N32" s="31"/>
      <c r="O32" s="31"/>
      <c r="P32" s="31"/>
      <c r="Q32" s="31"/>
      <c r="R32" s="31"/>
      <c r="S32" s="31"/>
      <c r="T32" s="31"/>
      <c r="U32" s="31"/>
    </row>
    <row r="33" spans="1:21" ht="21">
      <c r="A33" s="77"/>
      <c r="B33" s="211" t="s">
        <v>435</v>
      </c>
      <c r="C33" s="174" t="s">
        <v>235</v>
      </c>
      <c r="D33" s="104"/>
      <c r="E33" s="249">
        <v>2.5</v>
      </c>
      <c r="F33" s="249">
        <v>10</v>
      </c>
      <c r="G33" s="105">
        <f t="shared" si="13"/>
        <v>25</v>
      </c>
      <c r="H33" s="106">
        <f>G33/(I28/100)/100</f>
        <v>3.0303030303030304E-2</v>
      </c>
      <c r="I33" s="414"/>
      <c r="J33" s="107">
        <f>'V Взаимодействие'!I55</f>
        <v>0</v>
      </c>
      <c r="K33" s="414"/>
      <c r="L33" s="416"/>
      <c r="M33" s="31"/>
      <c r="N33" s="31"/>
      <c r="O33" s="31"/>
      <c r="P33" s="31"/>
      <c r="Q33" s="31"/>
      <c r="R33" s="31"/>
    </row>
    <row r="34" spans="1:21" ht="21">
      <c r="A34" s="77"/>
      <c r="B34" s="211" t="s">
        <v>436</v>
      </c>
      <c r="C34" s="174" t="s">
        <v>236</v>
      </c>
      <c r="D34" s="104"/>
      <c r="E34" s="249">
        <v>15</v>
      </c>
      <c r="F34" s="249">
        <v>1</v>
      </c>
      <c r="G34" s="105">
        <f t="shared" si="13"/>
        <v>15</v>
      </c>
      <c r="H34" s="106">
        <f>G34/(I28/100)/100</f>
        <v>1.8181818181818181E-2</v>
      </c>
      <c r="I34" s="414"/>
      <c r="J34" s="107">
        <f>'V Взаимодействие'!I66</f>
        <v>10</v>
      </c>
      <c r="K34" s="414"/>
      <c r="L34" s="416"/>
      <c r="M34" s="31"/>
      <c r="N34" s="31"/>
      <c r="O34" s="31"/>
      <c r="P34" s="31"/>
      <c r="Q34" s="31"/>
      <c r="R34" s="31"/>
    </row>
    <row r="35" spans="1:21" ht="21">
      <c r="A35" s="77"/>
      <c r="B35" s="211" t="s">
        <v>437</v>
      </c>
      <c r="C35" s="174" t="s">
        <v>237</v>
      </c>
      <c r="D35" s="108"/>
      <c r="E35" s="249">
        <v>75</v>
      </c>
      <c r="F35" s="249">
        <v>2</v>
      </c>
      <c r="G35" s="105">
        <f t="shared" si="13"/>
        <v>150</v>
      </c>
      <c r="H35" s="106">
        <f>G35/(I28/100)/100</f>
        <v>0.18181818181818182</v>
      </c>
      <c r="I35" s="414"/>
      <c r="J35" s="107">
        <f>'V Взаимодействие'!I70</f>
        <v>0</v>
      </c>
      <c r="K35" s="414"/>
      <c r="L35" s="416"/>
      <c r="M35" s="31"/>
      <c r="N35" s="31"/>
      <c r="O35" s="31"/>
      <c r="P35" s="31"/>
      <c r="Q35" s="31"/>
      <c r="R35" s="31"/>
    </row>
    <row r="36" spans="1:21" ht="21">
      <c r="A36" s="77"/>
      <c r="B36" s="211" t="s">
        <v>441</v>
      </c>
      <c r="C36" s="174" t="s">
        <v>462</v>
      </c>
      <c r="D36" s="104"/>
      <c r="E36" s="249">
        <v>1</v>
      </c>
      <c r="F36" s="249">
        <v>20</v>
      </c>
      <c r="G36" s="105">
        <f t="shared" si="13"/>
        <v>20</v>
      </c>
      <c r="H36" s="106">
        <f>G36/(I28/100)/100</f>
        <v>2.4242424242424242E-2</v>
      </c>
      <c r="I36" s="414"/>
      <c r="J36" s="107">
        <f>'V Взаимодействие'!I73</f>
        <v>0</v>
      </c>
      <c r="K36" s="414"/>
      <c r="L36" s="416"/>
      <c r="M36" s="31"/>
      <c r="N36" s="31"/>
      <c r="O36" s="31"/>
      <c r="P36" s="31"/>
      <c r="Q36" s="31"/>
      <c r="R36" s="31"/>
    </row>
    <row r="37" spans="1:21" ht="21">
      <c r="A37" s="77"/>
      <c r="B37" s="211" t="s">
        <v>444</v>
      </c>
      <c r="C37" s="174" t="s">
        <v>461</v>
      </c>
      <c r="D37" s="108"/>
      <c r="E37" s="249">
        <v>1</v>
      </c>
      <c r="F37" s="249">
        <v>20</v>
      </c>
      <c r="G37" s="105">
        <f t="shared" si="13"/>
        <v>20</v>
      </c>
      <c r="H37" s="106">
        <f>G37/(I28/100)/100</f>
        <v>2.4242424242424242E-2</v>
      </c>
      <c r="I37" s="414"/>
      <c r="J37" s="107">
        <f>'V Взаимодействие'!I77</f>
        <v>0</v>
      </c>
      <c r="K37" s="414"/>
      <c r="L37" s="416"/>
      <c r="M37" s="31"/>
      <c r="N37" s="31"/>
      <c r="O37" s="31"/>
      <c r="P37" s="31"/>
      <c r="Q37" s="31"/>
      <c r="R37" s="31"/>
    </row>
    <row r="38" spans="1:21" s="273" customFormat="1" ht="84">
      <c r="A38" s="77"/>
      <c r="B38" s="211" t="s">
        <v>445</v>
      </c>
      <c r="C38" s="174" t="s">
        <v>642</v>
      </c>
      <c r="D38" s="104"/>
      <c r="E38" s="249">
        <v>20</v>
      </c>
      <c r="F38" s="249">
        <v>2</v>
      </c>
      <c r="G38" s="105">
        <f>E38*F38</f>
        <v>40</v>
      </c>
      <c r="H38" s="106">
        <f>G38/(I28/100)/100</f>
        <v>4.8484848484848485E-2</v>
      </c>
      <c r="I38" s="414"/>
      <c r="J38" s="107"/>
      <c r="K38" s="414"/>
      <c r="L38" s="416"/>
      <c r="M38" s="31"/>
      <c r="N38" s="31"/>
      <c r="O38" s="31"/>
      <c r="P38" s="31"/>
      <c r="Q38" s="31"/>
      <c r="R38" s="31"/>
    </row>
    <row r="39" spans="1:21" ht="46.2" customHeight="1">
      <c r="A39" s="69"/>
      <c r="B39" s="207"/>
      <c r="C39" s="260" t="s">
        <v>646</v>
      </c>
      <c r="D39" s="109"/>
      <c r="E39" s="250"/>
      <c r="F39" s="250"/>
      <c r="G39" s="110"/>
      <c r="H39" s="111">
        <f>I40/(C2/100)/100</f>
        <v>0.10341463414634147</v>
      </c>
      <c r="I39" s="112">
        <f>I40</f>
        <v>318</v>
      </c>
      <c r="J39" s="113"/>
      <c r="K39" s="114">
        <f t="shared" ref="K39:L39" si="14">K40</f>
        <v>30</v>
      </c>
      <c r="L39" s="115">
        <f t="shared" si="14"/>
        <v>9.4339622641509441E-2</v>
      </c>
      <c r="M39" s="31"/>
      <c r="N39" s="31"/>
      <c r="O39" s="31"/>
      <c r="P39" s="31"/>
      <c r="Q39" s="31"/>
      <c r="R39" s="31"/>
    </row>
    <row r="40" spans="1:21" ht="21">
      <c r="A40" s="77"/>
      <c r="B40" s="212" t="s">
        <v>463</v>
      </c>
      <c r="C40" s="116" t="s">
        <v>238</v>
      </c>
      <c r="D40" s="117"/>
      <c r="E40" s="251">
        <v>4</v>
      </c>
      <c r="F40" s="251">
        <v>20</v>
      </c>
      <c r="G40" s="118">
        <f t="shared" ref="G40:G51" si="15">E40*F40</f>
        <v>80</v>
      </c>
      <c r="H40" s="119">
        <f>G40/(I40/100)/100</f>
        <v>0.25157232704402516</v>
      </c>
      <c r="I40" s="417">
        <f>SUM(G40:G51)</f>
        <v>318</v>
      </c>
      <c r="J40" s="120">
        <f>'VI СМИ'!I6</f>
        <v>14</v>
      </c>
      <c r="K40" s="400">
        <f>SUM(J40:J51)</f>
        <v>30</v>
      </c>
      <c r="L40" s="403">
        <f>K40/I40</f>
        <v>9.4339622641509441E-2</v>
      </c>
      <c r="M40" s="31"/>
      <c r="N40" s="31"/>
      <c r="O40" s="31"/>
      <c r="P40" s="31"/>
      <c r="Q40" s="31"/>
      <c r="R40" s="31"/>
    </row>
    <row r="41" spans="1:21" ht="21">
      <c r="A41" s="77"/>
      <c r="B41" s="212" t="s">
        <v>464</v>
      </c>
      <c r="C41" s="116" t="s">
        <v>239</v>
      </c>
      <c r="D41" s="121"/>
      <c r="E41" s="251">
        <v>2</v>
      </c>
      <c r="F41" s="251">
        <v>30</v>
      </c>
      <c r="G41" s="118">
        <f t="shared" si="15"/>
        <v>60</v>
      </c>
      <c r="H41" s="119">
        <f>G41/(I40/100)/100</f>
        <v>0.18867924528301885</v>
      </c>
      <c r="I41" s="418"/>
      <c r="J41" s="120">
        <f>'VI СМИ'!I27</f>
        <v>0</v>
      </c>
      <c r="K41" s="401"/>
      <c r="L41" s="404"/>
      <c r="M41" s="31"/>
      <c r="N41" s="31"/>
      <c r="O41" s="31"/>
      <c r="P41" s="31"/>
      <c r="Q41" s="31"/>
      <c r="R41" s="31"/>
    </row>
    <row r="42" spans="1:21" ht="21">
      <c r="A42" s="77"/>
      <c r="B42" s="212" t="s">
        <v>465</v>
      </c>
      <c r="C42" s="116" t="s">
        <v>188</v>
      </c>
      <c r="D42" s="117"/>
      <c r="E42" s="251">
        <v>7</v>
      </c>
      <c r="F42" s="251">
        <v>7</v>
      </c>
      <c r="G42" s="118">
        <f t="shared" si="15"/>
        <v>49</v>
      </c>
      <c r="H42" s="119">
        <f>G42/(I40/100)/100</f>
        <v>0.1540880503144654</v>
      </c>
      <c r="I42" s="418"/>
      <c r="J42" s="120">
        <f>'VI СМИ'!I58</f>
        <v>0</v>
      </c>
      <c r="K42" s="401"/>
      <c r="L42" s="404"/>
      <c r="M42" s="31"/>
      <c r="N42" s="31"/>
      <c r="O42" s="31"/>
      <c r="P42" s="31"/>
      <c r="Q42" s="31"/>
      <c r="R42" s="31"/>
    </row>
    <row r="43" spans="1:21" ht="21">
      <c r="A43" s="77"/>
      <c r="B43" s="212" t="s">
        <v>466</v>
      </c>
      <c r="C43" s="116" t="s">
        <v>240</v>
      </c>
      <c r="D43" s="121"/>
      <c r="E43" s="251">
        <v>10</v>
      </c>
      <c r="F43" s="251">
        <v>3</v>
      </c>
      <c r="G43" s="118">
        <f t="shared" si="15"/>
        <v>30</v>
      </c>
      <c r="H43" s="119">
        <f>G43/(I40/100)/100</f>
        <v>9.4339622641509427E-2</v>
      </c>
      <c r="I43" s="418"/>
      <c r="J43" s="120">
        <f>'VI СМИ'!I66</f>
        <v>0</v>
      </c>
      <c r="K43" s="401"/>
      <c r="L43" s="404"/>
      <c r="M43" s="31"/>
      <c r="N43" s="31"/>
      <c r="O43" s="31"/>
      <c r="P43" s="31"/>
      <c r="Q43" s="31"/>
      <c r="R43" s="31"/>
    </row>
    <row r="44" spans="1:21" ht="21">
      <c r="A44" s="77"/>
      <c r="B44" s="212" t="s">
        <v>467</v>
      </c>
      <c r="C44" s="116" t="s">
        <v>241</v>
      </c>
      <c r="D44" s="117"/>
      <c r="E44" s="251">
        <v>10</v>
      </c>
      <c r="F44" s="251">
        <v>2</v>
      </c>
      <c r="G44" s="118">
        <f t="shared" si="15"/>
        <v>20</v>
      </c>
      <c r="H44" s="119">
        <f>G44/(I40/100)/100</f>
        <v>6.2893081761006289E-2</v>
      </c>
      <c r="I44" s="418"/>
      <c r="J44" s="120">
        <f>'VI СМИ'!I70</f>
        <v>0</v>
      </c>
      <c r="K44" s="401"/>
      <c r="L44" s="404"/>
      <c r="M44" s="31"/>
      <c r="N44" s="31"/>
      <c r="O44" s="31"/>
      <c r="P44" s="31"/>
      <c r="Q44" s="31"/>
      <c r="R44" s="31"/>
      <c r="S44" s="31"/>
      <c r="T44" s="31"/>
      <c r="U44" s="31"/>
    </row>
    <row r="45" spans="1:21" ht="21">
      <c r="A45" s="77"/>
      <c r="B45" s="212" t="s">
        <v>468</v>
      </c>
      <c r="C45" s="116" t="s">
        <v>242</v>
      </c>
      <c r="D45" s="117"/>
      <c r="E45" s="251">
        <v>3</v>
      </c>
      <c r="F45" s="251">
        <v>10</v>
      </c>
      <c r="G45" s="118">
        <f t="shared" si="15"/>
        <v>30</v>
      </c>
      <c r="H45" s="119">
        <f>G45/(I40/100)/100</f>
        <v>9.4339622641509427E-2</v>
      </c>
      <c r="I45" s="418"/>
      <c r="J45" s="120">
        <f>'VI СМИ'!I73</f>
        <v>0</v>
      </c>
      <c r="K45" s="401"/>
      <c r="L45" s="404"/>
      <c r="M45" s="31"/>
      <c r="N45" s="31"/>
      <c r="O45" s="31"/>
      <c r="P45" s="31"/>
      <c r="Q45" s="31"/>
      <c r="R45" s="31"/>
      <c r="S45" s="31"/>
      <c r="T45" s="31"/>
      <c r="U45" s="31"/>
    </row>
    <row r="46" spans="1:21" ht="21">
      <c r="A46" s="77"/>
      <c r="B46" s="212" t="s">
        <v>469</v>
      </c>
      <c r="C46" s="116" t="s">
        <v>243</v>
      </c>
      <c r="D46" s="121"/>
      <c r="E46" s="251">
        <v>10</v>
      </c>
      <c r="F46" s="251">
        <v>1</v>
      </c>
      <c r="G46" s="118">
        <f t="shared" si="15"/>
        <v>10</v>
      </c>
      <c r="H46" s="119">
        <f>G46/(I40/100)/100</f>
        <v>3.1446540880503145E-2</v>
      </c>
      <c r="I46" s="418"/>
      <c r="J46" s="120">
        <f>'VI СМИ'!I84</f>
        <v>0</v>
      </c>
      <c r="K46" s="401"/>
      <c r="L46" s="404"/>
      <c r="M46" s="31"/>
      <c r="N46" s="31"/>
      <c r="O46" s="31"/>
      <c r="P46" s="31"/>
      <c r="Q46" s="31"/>
      <c r="R46" s="31"/>
      <c r="S46" s="31"/>
      <c r="T46" s="31"/>
      <c r="U46" s="31"/>
    </row>
    <row r="47" spans="1:21" ht="21">
      <c r="A47" s="77"/>
      <c r="B47" s="212" t="s">
        <v>470</v>
      </c>
      <c r="C47" s="116" t="s">
        <v>244</v>
      </c>
      <c r="D47" s="117"/>
      <c r="E47" s="251">
        <v>2</v>
      </c>
      <c r="F47" s="251">
        <v>3</v>
      </c>
      <c r="G47" s="118">
        <f t="shared" si="15"/>
        <v>6</v>
      </c>
      <c r="H47" s="119">
        <f>G47/(I40/100)/100</f>
        <v>1.8867924528301886E-2</v>
      </c>
      <c r="I47" s="418"/>
      <c r="J47" s="120">
        <f>'VI СМИ'!I86</f>
        <v>2</v>
      </c>
      <c r="K47" s="401"/>
      <c r="L47" s="404"/>
      <c r="M47" s="31"/>
      <c r="N47" s="31"/>
      <c r="O47" s="31"/>
      <c r="P47" s="31"/>
      <c r="Q47" s="31"/>
      <c r="R47" s="31"/>
      <c r="S47" s="31"/>
      <c r="T47" s="31"/>
      <c r="U47" s="31"/>
    </row>
    <row r="48" spans="1:21" ht="21">
      <c r="A48" s="77"/>
      <c r="B48" s="212" t="s">
        <v>471</v>
      </c>
      <c r="C48" s="116" t="s">
        <v>245</v>
      </c>
      <c r="D48" s="121"/>
      <c r="E48" s="251">
        <v>10</v>
      </c>
      <c r="F48" s="251">
        <v>1</v>
      </c>
      <c r="G48" s="118">
        <f t="shared" si="15"/>
        <v>10</v>
      </c>
      <c r="H48" s="119">
        <f>G48/(I40/100)/100</f>
        <v>3.1446540880503145E-2</v>
      </c>
      <c r="I48" s="418"/>
      <c r="J48" s="120">
        <f>'VI СМИ'!I91</f>
        <v>5</v>
      </c>
      <c r="K48" s="401"/>
      <c r="L48" s="404"/>
      <c r="M48" s="31"/>
      <c r="N48" s="31"/>
      <c r="O48" s="31"/>
      <c r="P48" s="31"/>
      <c r="Q48" s="31"/>
      <c r="R48" s="31"/>
      <c r="S48" s="31"/>
      <c r="T48" s="31"/>
      <c r="U48" s="31"/>
    </row>
    <row r="49" spans="1:21" ht="21">
      <c r="A49" s="77"/>
      <c r="B49" s="212" t="s">
        <v>472</v>
      </c>
      <c r="C49" s="116" t="s">
        <v>246</v>
      </c>
      <c r="D49" s="117"/>
      <c r="E49" s="251">
        <v>10</v>
      </c>
      <c r="F49" s="251">
        <v>1</v>
      </c>
      <c r="G49" s="118">
        <f t="shared" si="15"/>
        <v>10</v>
      </c>
      <c r="H49" s="119">
        <f>G49/(I40/100)/100</f>
        <v>3.1446540880503145E-2</v>
      </c>
      <c r="I49" s="418"/>
      <c r="J49" s="120">
        <f>'VI СМИ'!I94</f>
        <v>3</v>
      </c>
      <c r="K49" s="401"/>
      <c r="L49" s="404"/>
      <c r="M49" s="31"/>
      <c r="N49" s="31"/>
      <c r="O49" s="31"/>
      <c r="P49" s="31"/>
      <c r="Q49" s="31"/>
      <c r="R49" s="31"/>
      <c r="S49" s="31"/>
      <c r="T49" s="31"/>
      <c r="U49" s="31"/>
    </row>
    <row r="50" spans="1:21" ht="21">
      <c r="A50" s="77"/>
      <c r="B50" s="212" t="s">
        <v>473</v>
      </c>
      <c r="C50" s="116" t="s">
        <v>247</v>
      </c>
      <c r="D50" s="121"/>
      <c r="E50" s="251">
        <v>3</v>
      </c>
      <c r="F50" s="251">
        <v>1</v>
      </c>
      <c r="G50" s="118">
        <f t="shared" si="15"/>
        <v>3</v>
      </c>
      <c r="H50" s="119">
        <f>G50/(I40/100)/100</f>
        <v>9.433962264150943E-3</v>
      </c>
      <c r="I50" s="418"/>
      <c r="J50" s="120">
        <f>'VI СМИ'!I97</f>
        <v>1</v>
      </c>
      <c r="K50" s="401"/>
      <c r="L50" s="404"/>
      <c r="M50" s="31"/>
      <c r="N50" s="31"/>
      <c r="O50" s="31"/>
      <c r="P50" s="31"/>
      <c r="Q50" s="31"/>
      <c r="R50" s="31"/>
      <c r="S50" s="31"/>
      <c r="T50" s="31"/>
      <c r="U50" s="31"/>
    </row>
    <row r="51" spans="1:21" ht="21">
      <c r="A51" s="69"/>
      <c r="B51" s="212" t="s">
        <v>474</v>
      </c>
      <c r="C51" s="116" t="s">
        <v>248</v>
      </c>
      <c r="D51" s="117"/>
      <c r="E51" s="251">
        <v>10</v>
      </c>
      <c r="F51" s="251">
        <v>1</v>
      </c>
      <c r="G51" s="118">
        <f t="shared" si="15"/>
        <v>10</v>
      </c>
      <c r="H51" s="119">
        <f>G51/(I40/100)/100</f>
        <v>3.1446540880503145E-2</v>
      </c>
      <c r="I51" s="419"/>
      <c r="J51" s="120">
        <f>'VI СМИ'!I100</f>
        <v>5</v>
      </c>
      <c r="K51" s="402"/>
      <c r="L51" s="405"/>
      <c r="M51" s="31"/>
      <c r="N51" s="31"/>
      <c r="O51" s="31"/>
      <c r="P51" s="31"/>
      <c r="Q51" s="31"/>
      <c r="R51" s="31"/>
      <c r="S51" s="31"/>
      <c r="T51" s="31"/>
      <c r="U51" s="31"/>
    </row>
    <row r="52" spans="1:21" ht="22.8">
      <c r="A52" s="122"/>
      <c r="B52" s="406" t="s">
        <v>249</v>
      </c>
      <c r="C52" s="407"/>
      <c r="D52" s="407"/>
      <c r="E52" s="407"/>
      <c r="F52" s="407"/>
      <c r="G52" s="407"/>
      <c r="H52" s="408"/>
      <c r="I52" s="35">
        <f>I4+I9+I18+I25+I28+I40</f>
        <v>3075</v>
      </c>
      <c r="J52" s="35"/>
      <c r="K52" s="123">
        <f>K4+K9+K18+K25+K28+K40</f>
        <v>40</v>
      </c>
      <c r="L52" s="124">
        <f>K52/I52</f>
        <v>1.3008130081300813E-2</v>
      </c>
      <c r="M52" s="31"/>
      <c r="N52" s="31"/>
      <c r="O52" s="31"/>
      <c r="P52" s="31"/>
      <c r="Q52" s="31"/>
      <c r="R52" s="31"/>
      <c r="S52" s="31"/>
      <c r="T52" s="31"/>
      <c r="U52" s="31"/>
    </row>
    <row r="53" spans="1:21" ht="21">
      <c r="A53" s="30"/>
      <c r="B53" s="199"/>
      <c r="C53" s="31"/>
      <c r="D53" s="32"/>
      <c r="E53" s="237"/>
      <c r="F53" s="237"/>
      <c r="G53" s="33"/>
      <c r="H53" s="238"/>
      <c r="I53" s="237"/>
      <c r="J53" s="239"/>
      <c r="K53" s="239"/>
      <c r="L53" s="238"/>
      <c r="M53" s="31"/>
      <c r="N53" s="31"/>
      <c r="O53" s="31"/>
      <c r="P53" s="31"/>
      <c r="Q53" s="31"/>
      <c r="R53" s="31"/>
      <c r="S53" s="31"/>
      <c r="T53" s="31"/>
      <c r="U53" s="31"/>
    </row>
    <row r="54" spans="1:21" ht="21">
      <c r="A54" s="30"/>
      <c r="B54" s="199"/>
      <c r="C54" s="31"/>
      <c r="D54" s="32"/>
      <c r="E54" s="237"/>
      <c r="F54" s="237"/>
      <c r="G54" s="33"/>
      <c r="H54" s="238"/>
      <c r="I54" s="237"/>
      <c r="J54" s="239"/>
      <c r="K54" s="239"/>
      <c r="L54" s="238"/>
      <c r="M54" s="31"/>
      <c r="N54" s="31"/>
      <c r="O54" s="31"/>
      <c r="P54" s="31"/>
      <c r="Q54" s="31"/>
      <c r="R54" s="31"/>
      <c r="S54" s="31"/>
      <c r="T54" s="31"/>
      <c r="U54" s="31"/>
    </row>
    <row r="55" spans="1:21" ht="21">
      <c r="A55" s="30"/>
      <c r="B55" s="199"/>
      <c r="C55" s="31"/>
      <c r="D55" s="32"/>
      <c r="E55" s="237"/>
      <c r="F55" s="237"/>
      <c r="G55" s="33"/>
      <c r="H55" s="238"/>
      <c r="I55" s="237"/>
      <c r="J55" s="239"/>
      <c r="K55" s="239"/>
      <c r="L55" s="238"/>
      <c r="M55" s="31"/>
      <c r="N55" s="31"/>
      <c r="O55" s="31"/>
      <c r="P55" s="31"/>
      <c r="Q55" s="31"/>
      <c r="R55" s="31"/>
      <c r="S55" s="31"/>
      <c r="T55" s="31"/>
      <c r="U55" s="31"/>
    </row>
    <row r="56" spans="1:21" ht="21">
      <c r="A56" s="30"/>
      <c r="B56" s="199"/>
      <c r="C56" s="31"/>
      <c r="D56" s="32"/>
      <c r="E56" s="237"/>
      <c r="F56" s="237"/>
      <c r="G56" s="33"/>
      <c r="H56" s="238"/>
      <c r="I56" s="237"/>
      <c r="J56" s="239"/>
      <c r="K56" s="239"/>
      <c r="L56" s="238"/>
      <c r="M56" s="31"/>
      <c r="N56" s="31"/>
      <c r="O56" s="31"/>
      <c r="P56" s="31"/>
      <c r="Q56" s="31"/>
      <c r="R56" s="31"/>
      <c r="S56" s="31"/>
      <c r="T56" s="31"/>
      <c r="U56" s="31"/>
    </row>
    <row r="57" spans="1:21" ht="21">
      <c r="A57" s="30"/>
      <c r="B57" s="199"/>
      <c r="C57" s="31"/>
      <c r="D57" s="32"/>
      <c r="E57" s="237"/>
      <c r="F57" s="237"/>
      <c r="G57" s="33"/>
      <c r="H57" s="238"/>
      <c r="I57" s="237"/>
      <c r="J57" s="239"/>
      <c r="K57" s="239"/>
      <c r="L57" s="238"/>
      <c r="M57" s="31"/>
      <c r="N57" s="31"/>
      <c r="O57" s="31"/>
      <c r="P57" s="31"/>
      <c r="Q57" s="31"/>
      <c r="R57" s="31"/>
      <c r="S57" s="31"/>
      <c r="T57" s="31"/>
      <c r="U57" s="31"/>
    </row>
    <row r="58" spans="1:21" ht="21">
      <c r="A58" s="30"/>
      <c r="B58" s="199"/>
      <c r="C58" s="31"/>
      <c r="D58" s="32"/>
      <c r="E58" s="237"/>
      <c r="F58" s="237"/>
      <c r="G58" s="33"/>
      <c r="H58" s="238"/>
      <c r="I58" s="237"/>
      <c r="J58" s="239"/>
      <c r="K58" s="239"/>
      <c r="L58" s="238"/>
      <c r="M58" s="31"/>
      <c r="N58" s="31"/>
      <c r="O58" s="31"/>
      <c r="P58" s="31"/>
      <c r="Q58" s="31"/>
      <c r="R58" s="31"/>
      <c r="S58" s="31"/>
      <c r="T58" s="31"/>
      <c r="U58" s="31"/>
    </row>
    <row r="59" spans="1:21" ht="21">
      <c r="A59" s="30"/>
      <c r="B59" s="199"/>
      <c r="C59" s="31"/>
      <c r="D59" s="32"/>
      <c r="E59" s="237"/>
      <c r="F59" s="237"/>
      <c r="G59" s="33"/>
      <c r="H59" s="238"/>
      <c r="I59" s="237"/>
      <c r="J59" s="239"/>
      <c r="K59" s="239"/>
      <c r="L59" s="238"/>
      <c r="M59" s="31"/>
      <c r="N59" s="31"/>
      <c r="O59" s="31"/>
      <c r="P59" s="31"/>
      <c r="Q59" s="31"/>
      <c r="R59" s="31"/>
      <c r="S59" s="31"/>
      <c r="T59" s="31"/>
      <c r="U59" s="31"/>
    </row>
    <row r="60" spans="1:21" ht="21">
      <c r="A60" s="30"/>
      <c r="B60" s="199"/>
      <c r="C60" s="31"/>
      <c r="D60" s="32"/>
      <c r="E60" s="237"/>
      <c r="F60" s="237"/>
      <c r="G60" s="33"/>
      <c r="H60" s="238"/>
      <c r="I60" s="237"/>
      <c r="J60" s="239"/>
      <c r="K60" s="239"/>
      <c r="L60" s="238"/>
      <c r="M60" s="31"/>
      <c r="N60" s="31"/>
      <c r="O60" s="31"/>
      <c r="P60" s="31"/>
      <c r="Q60" s="31"/>
      <c r="R60" s="31"/>
      <c r="S60" s="31"/>
      <c r="T60" s="31"/>
      <c r="U60" s="31"/>
    </row>
    <row r="61" spans="1:21" ht="21">
      <c r="A61" s="30"/>
      <c r="B61" s="199"/>
      <c r="C61" s="31"/>
      <c r="D61" s="32"/>
      <c r="E61" s="237"/>
      <c r="F61" s="237"/>
      <c r="G61" s="33"/>
      <c r="H61" s="238"/>
      <c r="I61" s="237"/>
      <c r="J61" s="239"/>
      <c r="K61" s="239"/>
      <c r="L61" s="238"/>
      <c r="M61" s="31"/>
      <c r="N61" s="31"/>
      <c r="O61" s="31"/>
      <c r="P61" s="31"/>
      <c r="Q61" s="31"/>
      <c r="R61" s="31"/>
      <c r="S61" s="31"/>
      <c r="T61" s="31"/>
      <c r="U61" s="31"/>
    </row>
    <row r="62" spans="1:21" ht="21">
      <c r="A62" s="30"/>
      <c r="B62" s="199"/>
      <c r="C62" s="31"/>
      <c r="D62" s="32"/>
      <c r="E62" s="237"/>
      <c r="F62" s="237"/>
      <c r="G62" s="33"/>
      <c r="H62" s="238"/>
      <c r="I62" s="237"/>
      <c r="J62" s="239"/>
      <c r="K62" s="239"/>
      <c r="L62" s="238"/>
      <c r="M62" s="31"/>
      <c r="N62" s="31"/>
      <c r="O62" s="31"/>
      <c r="P62" s="31"/>
      <c r="Q62" s="31"/>
      <c r="R62" s="31"/>
      <c r="S62" s="31"/>
      <c r="T62" s="31"/>
      <c r="U62" s="31"/>
    </row>
    <row r="63" spans="1:21" ht="21">
      <c r="A63" s="30"/>
      <c r="B63" s="199"/>
      <c r="C63" s="31"/>
      <c r="D63" s="32"/>
      <c r="E63" s="237"/>
      <c r="F63" s="237"/>
      <c r="G63" s="33"/>
      <c r="H63" s="238"/>
      <c r="I63" s="237"/>
      <c r="J63" s="239"/>
      <c r="K63" s="239"/>
      <c r="L63" s="238"/>
      <c r="M63" s="31"/>
      <c r="N63" s="31"/>
      <c r="O63" s="31"/>
      <c r="P63" s="31"/>
      <c r="Q63" s="31"/>
      <c r="R63" s="31"/>
      <c r="S63" s="31"/>
      <c r="T63" s="31"/>
      <c r="U63" s="31"/>
    </row>
    <row r="64" spans="1:21" ht="21">
      <c r="A64" s="30"/>
      <c r="B64" s="199"/>
      <c r="C64" s="31"/>
      <c r="D64" s="32"/>
      <c r="E64" s="237"/>
      <c r="F64" s="237"/>
      <c r="G64" s="33"/>
      <c r="H64" s="238"/>
      <c r="I64" s="237"/>
      <c r="J64" s="239"/>
      <c r="K64" s="239"/>
      <c r="L64" s="238"/>
      <c r="M64" s="31"/>
      <c r="N64" s="31"/>
      <c r="O64" s="31"/>
      <c r="P64" s="31"/>
      <c r="Q64" s="31"/>
      <c r="R64" s="31"/>
      <c r="S64" s="31"/>
      <c r="T64" s="31"/>
      <c r="U64" s="31"/>
    </row>
    <row r="65" spans="1:21" ht="21">
      <c r="A65" s="30"/>
      <c r="B65" s="199"/>
      <c r="C65" s="31"/>
      <c r="D65" s="32"/>
      <c r="E65" s="237"/>
      <c r="F65" s="237"/>
      <c r="G65" s="33"/>
      <c r="H65" s="238"/>
      <c r="I65" s="237"/>
      <c r="J65" s="239"/>
      <c r="K65" s="239"/>
      <c r="L65" s="238"/>
      <c r="M65" s="31"/>
      <c r="N65" s="31"/>
      <c r="O65" s="31"/>
      <c r="P65" s="31"/>
      <c r="Q65" s="31"/>
      <c r="R65" s="31"/>
      <c r="S65" s="31"/>
      <c r="T65" s="31"/>
      <c r="U65" s="31"/>
    </row>
    <row r="66" spans="1:21" ht="21">
      <c r="A66" s="30"/>
      <c r="B66" s="199"/>
      <c r="C66" s="31"/>
      <c r="D66" s="32"/>
      <c r="E66" s="237"/>
      <c r="F66" s="237"/>
      <c r="G66" s="33"/>
      <c r="H66" s="238"/>
      <c r="I66" s="237"/>
      <c r="J66" s="239"/>
      <c r="K66" s="239"/>
      <c r="L66" s="238"/>
      <c r="M66" s="31"/>
      <c r="N66" s="31"/>
      <c r="O66" s="31"/>
      <c r="P66" s="31"/>
      <c r="Q66" s="31"/>
      <c r="R66" s="31"/>
      <c r="S66" s="31"/>
      <c r="T66" s="31"/>
      <c r="U66" s="31"/>
    </row>
    <row r="67" spans="1:21" ht="21">
      <c r="A67" s="30"/>
      <c r="B67" s="199"/>
      <c r="C67" s="31"/>
      <c r="D67" s="32"/>
      <c r="E67" s="237"/>
      <c r="F67" s="237"/>
      <c r="G67" s="33"/>
      <c r="H67" s="238"/>
      <c r="I67" s="237"/>
      <c r="J67" s="239"/>
      <c r="K67" s="239"/>
      <c r="L67" s="238"/>
      <c r="M67" s="31"/>
      <c r="N67" s="31"/>
      <c r="O67" s="31"/>
      <c r="P67" s="31"/>
      <c r="Q67" s="31"/>
      <c r="R67" s="31"/>
      <c r="S67" s="31"/>
      <c r="T67" s="31"/>
      <c r="U67" s="31"/>
    </row>
    <row r="68" spans="1:21" ht="21">
      <c r="A68" s="30"/>
      <c r="B68" s="199"/>
      <c r="C68" s="31"/>
      <c r="D68" s="32"/>
      <c r="E68" s="237"/>
      <c r="F68" s="237"/>
      <c r="G68" s="33"/>
      <c r="H68" s="238"/>
      <c r="I68" s="237"/>
      <c r="J68" s="239"/>
      <c r="K68" s="239"/>
      <c r="L68" s="238"/>
      <c r="M68" s="31"/>
      <c r="N68" s="31"/>
      <c r="O68" s="31"/>
      <c r="P68" s="31"/>
      <c r="Q68" s="31"/>
      <c r="R68" s="31"/>
      <c r="S68" s="31"/>
      <c r="T68" s="31"/>
      <c r="U68" s="31"/>
    </row>
    <row r="69" spans="1:21" ht="21">
      <c r="A69" s="30"/>
      <c r="B69" s="199"/>
      <c r="C69" s="31"/>
      <c r="D69" s="32"/>
      <c r="E69" s="237"/>
      <c r="F69" s="237"/>
      <c r="G69" s="33"/>
      <c r="H69" s="238"/>
      <c r="I69" s="237"/>
      <c r="J69" s="239"/>
      <c r="K69" s="239"/>
      <c r="L69" s="238"/>
      <c r="M69" s="31"/>
      <c r="N69" s="31"/>
      <c r="O69" s="31"/>
      <c r="P69" s="31"/>
      <c r="Q69" s="31"/>
      <c r="R69" s="31"/>
      <c r="S69" s="31"/>
      <c r="T69" s="31"/>
      <c r="U69" s="31"/>
    </row>
    <row r="70" spans="1:21" ht="21">
      <c r="A70" s="30"/>
      <c r="B70" s="199"/>
      <c r="C70" s="31"/>
      <c r="D70" s="32"/>
      <c r="E70" s="237"/>
      <c r="F70" s="237"/>
      <c r="G70" s="33"/>
      <c r="H70" s="238"/>
      <c r="I70" s="237"/>
      <c r="J70" s="239"/>
      <c r="K70" s="239"/>
      <c r="L70" s="238"/>
      <c r="M70" s="31"/>
      <c r="N70" s="31"/>
      <c r="O70" s="31"/>
      <c r="P70" s="31"/>
      <c r="Q70" s="31"/>
      <c r="R70" s="31"/>
      <c r="S70" s="31"/>
      <c r="T70" s="31"/>
      <c r="U70" s="31"/>
    </row>
    <row r="71" spans="1:21" ht="21">
      <c r="A71" s="30"/>
      <c r="B71" s="199"/>
      <c r="C71" s="31"/>
      <c r="D71" s="32"/>
      <c r="E71" s="237"/>
      <c r="F71" s="237"/>
      <c r="G71" s="33"/>
      <c r="H71" s="238"/>
      <c r="I71" s="237"/>
      <c r="J71" s="239"/>
      <c r="K71" s="239"/>
      <c r="L71" s="238"/>
      <c r="M71" s="31"/>
      <c r="N71" s="31"/>
      <c r="O71" s="31"/>
      <c r="P71" s="31"/>
      <c r="Q71" s="31"/>
      <c r="R71" s="31"/>
      <c r="S71" s="31"/>
      <c r="T71" s="31"/>
      <c r="U71" s="31"/>
    </row>
    <row r="72" spans="1:21" ht="21">
      <c r="A72" s="30"/>
      <c r="B72" s="199"/>
      <c r="C72" s="31"/>
      <c r="D72" s="32"/>
      <c r="E72" s="237"/>
      <c r="F72" s="237"/>
      <c r="G72" s="33"/>
      <c r="H72" s="238"/>
      <c r="I72" s="237"/>
      <c r="J72" s="239"/>
      <c r="K72" s="239"/>
      <c r="L72" s="238"/>
      <c r="M72" s="31"/>
      <c r="N72" s="31"/>
      <c r="O72" s="31"/>
      <c r="P72" s="31"/>
      <c r="Q72" s="31"/>
      <c r="R72" s="31"/>
      <c r="S72" s="31"/>
      <c r="T72" s="31"/>
      <c r="U72" s="31"/>
    </row>
    <row r="73" spans="1:21" ht="21">
      <c r="A73" s="30"/>
      <c r="B73" s="199"/>
      <c r="C73" s="31"/>
      <c r="D73" s="32"/>
      <c r="E73" s="237"/>
      <c r="F73" s="237"/>
      <c r="G73" s="33"/>
      <c r="H73" s="238"/>
      <c r="I73" s="237"/>
      <c r="J73" s="239"/>
      <c r="K73" s="239"/>
      <c r="L73" s="238"/>
      <c r="M73" s="31"/>
      <c r="N73" s="31"/>
      <c r="O73" s="31"/>
      <c r="P73" s="31"/>
      <c r="Q73" s="31"/>
      <c r="R73" s="31"/>
      <c r="S73" s="31"/>
      <c r="T73" s="31"/>
      <c r="U73" s="31"/>
    </row>
    <row r="74" spans="1:21" ht="21">
      <c r="A74" s="30"/>
      <c r="B74" s="199"/>
      <c r="C74" s="31"/>
      <c r="D74" s="32"/>
      <c r="E74" s="237"/>
      <c r="F74" s="237"/>
      <c r="G74" s="33"/>
      <c r="H74" s="238"/>
      <c r="I74" s="237"/>
      <c r="J74" s="239"/>
      <c r="K74" s="239"/>
      <c r="L74" s="238"/>
      <c r="M74" s="31"/>
      <c r="N74" s="31"/>
      <c r="O74" s="31"/>
      <c r="P74" s="31"/>
      <c r="Q74" s="31"/>
      <c r="R74" s="31"/>
      <c r="S74" s="31"/>
      <c r="T74" s="31"/>
      <c r="U74" s="31"/>
    </row>
    <row r="75" spans="1:21" ht="21">
      <c r="A75" s="30"/>
      <c r="B75" s="199"/>
      <c r="C75" s="31"/>
      <c r="D75" s="32"/>
      <c r="E75" s="237"/>
      <c r="F75" s="237"/>
      <c r="G75" s="33"/>
      <c r="H75" s="238"/>
      <c r="I75" s="237"/>
      <c r="J75" s="239"/>
      <c r="K75" s="239"/>
      <c r="L75" s="238"/>
      <c r="M75" s="31"/>
      <c r="N75" s="31"/>
      <c r="O75" s="31"/>
      <c r="P75" s="31"/>
      <c r="Q75" s="31"/>
      <c r="R75" s="31"/>
      <c r="S75" s="31"/>
      <c r="T75" s="31"/>
      <c r="U75" s="31"/>
    </row>
    <row r="76" spans="1:21" ht="21">
      <c r="A76" s="30"/>
      <c r="B76" s="199"/>
      <c r="C76" s="31"/>
      <c r="D76" s="32"/>
      <c r="E76" s="237"/>
      <c r="F76" s="237"/>
      <c r="G76" s="33"/>
      <c r="H76" s="238"/>
      <c r="I76" s="237"/>
      <c r="J76" s="239"/>
      <c r="K76" s="239"/>
      <c r="L76" s="238"/>
      <c r="M76" s="31"/>
      <c r="N76" s="31"/>
      <c r="O76" s="31"/>
      <c r="P76" s="31"/>
      <c r="Q76" s="31"/>
      <c r="R76" s="31"/>
      <c r="S76" s="31"/>
      <c r="T76" s="31"/>
      <c r="U76" s="31"/>
    </row>
    <row r="77" spans="1:21" ht="21">
      <c r="A77" s="30"/>
      <c r="B77" s="199"/>
      <c r="C77" s="31"/>
      <c r="D77" s="32"/>
      <c r="E77" s="237"/>
      <c r="F77" s="237"/>
      <c r="G77" s="33"/>
      <c r="H77" s="238"/>
      <c r="I77" s="237"/>
      <c r="J77" s="239"/>
      <c r="K77" s="239"/>
      <c r="L77" s="238"/>
      <c r="M77" s="31"/>
      <c r="N77" s="31"/>
      <c r="O77" s="31"/>
      <c r="P77" s="31"/>
      <c r="Q77" s="31"/>
      <c r="R77" s="31"/>
      <c r="S77" s="31"/>
      <c r="T77" s="31"/>
      <c r="U77" s="31"/>
    </row>
    <row r="78" spans="1:21" ht="21">
      <c r="A78" s="30"/>
      <c r="B78" s="199"/>
      <c r="C78" s="31"/>
      <c r="D78" s="32"/>
      <c r="E78" s="237"/>
      <c r="F78" s="237"/>
      <c r="G78" s="33"/>
      <c r="H78" s="238"/>
      <c r="I78" s="237"/>
      <c r="J78" s="239"/>
      <c r="K78" s="239"/>
      <c r="L78" s="238"/>
      <c r="M78" s="31"/>
      <c r="N78" s="31"/>
      <c r="O78" s="31"/>
      <c r="P78" s="31"/>
      <c r="Q78" s="31"/>
      <c r="R78" s="31"/>
      <c r="S78" s="31"/>
      <c r="T78" s="31"/>
      <c r="U78" s="31"/>
    </row>
    <row r="79" spans="1:21" ht="21">
      <c r="A79" s="30"/>
      <c r="B79" s="199"/>
      <c r="C79" s="31"/>
      <c r="D79" s="32"/>
      <c r="E79" s="237"/>
      <c r="F79" s="237"/>
      <c r="G79" s="33"/>
      <c r="H79" s="238"/>
      <c r="I79" s="237"/>
      <c r="J79" s="239"/>
      <c r="K79" s="239"/>
      <c r="L79" s="238"/>
      <c r="M79" s="31"/>
      <c r="N79" s="31"/>
      <c r="O79" s="31"/>
      <c r="P79" s="31"/>
      <c r="Q79" s="31"/>
      <c r="R79" s="31"/>
      <c r="S79" s="31"/>
      <c r="T79" s="31"/>
      <c r="U79" s="31"/>
    </row>
    <row r="80" spans="1:21" ht="21">
      <c r="A80" s="30"/>
      <c r="B80" s="199"/>
      <c r="C80" s="31"/>
      <c r="D80" s="32"/>
      <c r="E80" s="237"/>
      <c r="F80" s="237"/>
      <c r="G80" s="33"/>
      <c r="H80" s="238"/>
      <c r="I80" s="237"/>
      <c r="J80" s="239"/>
      <c r="K80" s="239"/>
      <c r="L80" s="238"/>
      <c r="M80" s="31"/>
      <c r="N80" s="31"/>
      <c r="O80" s="31"/>
      <c r="P80" s="31"/>
      <c r="Q80" s="31"/>
      <c r="R80" s="31"/>
      <c r="S80" s="31"/>
      <c r="T80" s="31"/>
      <c r="U80" s="31"/>
    </row>
    <row r="81" spans="1:21" ht="21">
      <c r="A81" s="30"/>
      <c r="B81" s="199"/>
      <c r="C81" s="31"/>
      <c r="D81" s="32"/>
      <c r="E81" s="237"/>
      <c r="F81" s="237"/>
      <c r="G81" s="33"/>
      <c r="H81" s="238"/>
      <c r="I81" s="237"/>
      <c r="J81" s="239"/>
      <c r="K81" s="239"/>
      <c r="L81" s="238"/>
      <c r="M81" s="31"/>
      <c r="N81" s="31"/>
      <c r="O81" s="31"/>
      <c r="P81" s="31"/>
      <c r="Q81" s="31"/>
      <c r="R81" s="31"/>
      <c r="S81" s="31"/>
      <c r="T81" s="31"/>
      <c r="U81" s="31"/>
    </row>
    <row r="82" spans="1:21" ht="21">
      <c r="A82" s="30"/>
      <c r="B82" s="199"/>
      <c r="C82" s="31"/>
      <c r="D82" s="32"/>
      <c r="E82" s="237"/>
      <c r="F82" s="237"/>
      <c r="G82" s="33"/>
      <c r="H82" s="238"/>
      <c r="I82" s="237"/>
      <c r="J82" s="239"/>
      <c r="K82" s="239"/>
      <c r="L82" s="238"/>
      <c r="M82" s="31"/>
      <c r="N82" s="31"/>
      <c r="O82" s="31"/>
      <c r="P82" s="31"/>
      <c r="Q82" s="31"/>
      <c r="R82" s="31"/>
      <c r="S82" s="31"/>
      <c r="T82" s="31"/>
      <c r="U82" s="31"/>
    </row>
    <row r="83" spans="1:21" ht="21">
      <c r="A83" s="30"/>
      <c r="B83" s="199"/>
      <c r="C83" s="31"/>
      <c r="D83" s="32"/>
      <c r="E83" s="237"/>
      <c r="F83" s="237"/>
      <c r="G83" s="33"/>
      <c r="H83" s="238"/>
      <c r="I83" s="237"/>
      <c r="J83" s="239"/>
      <c r="K83" s="239"/>
      <c r="L83" s="238"/>
      <c r="M83" s="31"/>
      <c r="N83" s="31"/>
      <c r="O83" s="31"/>
      <c r="P83" s="31"/>
      <c r="Q83" s="31"/>
      <c r="R83" s="31"/>
      <c r="S83" s="31"/>
      <c r="T83" s="31"/>
      <c r="U83" s="31"/>
    </row>
    <row r="84" spans="1:21" ht="21">
      <c r="A84" s="30"/>
      <c r="B84" s="199"/>
      <c r="C84" s="31"/>
      <c r="D84" s="32"/>
      <c r="E84" s="237"/>
      <c r="F84" s="237"/>
      <c r="G84" s="33"/>
      <c r="H84" s="238"/>
      <c r="I84" s="237"/>
      <c r="J84" s="239"/>
      <c r="K84" s="239"/>
      <c r="L84" s="238"/>
      <c r="M84" s="31"/>
      <c r="N84" s="31"/>
      <c r="O84" s="31"/>
      <c r="P84" s="31"/>
      <c r="Q84" s="31"/>
      <c r="R84" s="31"/>
      <c r="S84" s="31"/>
      <c r="T84" s="31"/>
      <c r="U84" s="31"/>
    </row>
    <row r="85" spans="1:21" ht="21">
      <c r="A85" s="30"/>
      <c r="B85" s="199"/>
      <c r="C85" s="31"/>
      <c r="D85" s="32"/>
      <c r="E85" s="237"/>
      <c r="F85" s="237"/>
      <c r="G85" s="33"/>
      <c r="H85" s="238"/>
      <c r="I85" s="237"/>
      <c r="J85" s="239"/>
      <c r="K85" s="239"/>
      <c r="L85" s="238"/>
      <c r="M85" s="31"/>
      <c r="N85" s="31"/>
      <c r="O85" s="31"/>
      <c r="P85" s="31"/>
      <c r="Q85" s="31"/>
      <c r="R85" s="31"/>
      <c r="S85" s="31"/>
      <c r="T85" s="31"/>
      <c r="U85" s="31"/>
    </row>
    <row r="86" spans="1:21" ht="21">
      <c r="A86" s="30"/>
      <c r="B86" s="199"/>
      <c r="C86" s="31"/>
      <c r="D86" s="32"/>
      <c r="E86" s="237"/>
      <c r="F86" s="237"/>
      <c r="G86" s="33"/>
      <c r="H86" s="238"/>
      <c r="I86" s="237"/>
      <c r="J86" s="239"/>
      <c r="K86" s="239"/>
      <c r="L86" s="238"/>
      <c r="M86" s="31"/>
      <c r="N86" s="31"/>
      <c r="O86" s="31"/>
      <c r="P86" s="31"/>
      <c r="Q86" s="31"/>
      <c r="R86" s="31"/>
      <c r="S86" s="31"/>
      <c r="T86" s="31"/>
      <c r="U86" s="31"/>
    </row>
    <row r="87" spans="1:21" ht="21">
      <c r="A87" s="30"/>
      <c r="B87" s="199"/>
      <c r="C87" s="31"/>
      <c r="D87" s="32"/>
      <c r="E87" s="237"/>
      <c r="F87" s="237"/>
      <c r="G87" s="33"/>
      <c r="H87" s="238"/>
      <c r="I87" s="237"/>
      <c r="J87" s="239"/>
      <c r="K87" s="239"/>
      <c r="L87" s="238"/>
      <c r="M87" s="31"/>
      <c r="N87" s="31"/>
      <c r="O87" s="31"/>
      <c r="P87" s="31"/>
      <c r="Q87" s="31"/>
      <c r="R87" s="31"/>
      <c r="S87" s="31"/>
      <c r="T87" s="31"/>
      <c r="U87" s="31"/>
    </row>
    <row r="88" spans="1:21" ht="21">
      <c r="A88" s="30"/>
      <c r="B88" s="199"/>
      <c r="C88" s="31"/>
      <c r="D88" s="32"/>
      <c r="E88" s="237"/>
      <c r="F88" s="237"/>
      <c r="G88" s="33"/>
      <c r="H88" s="238"/>
      <c r="I88" s="237"/>
      <c r="J88" s="239"/>
      <c r="K88" s="239"/>
      <c r="L88" s="238"/>
      <c r="M88" s="31"/>
      <c r="N88" s="31"/>
      <c r="O88" s="31"/>
      <c r="P88" s="31"/>
      <c r="Q88" s="31"/>
      <c r="R88" s="31"/>
      <c r="S88" s="31"/>
      <c r="T88" s="31"/>
      <c r="U88" s="31"/>
    </row>
    <row r="89" spans="1:21" ht="21">
      <c r="A89" s="30"/>
      <c r="B89" s="199"/>
      <c r="C89" s="31"/>
      <c r="D89" s="32"/>
      <c r="E89" s="237"/>
      <c r="F89" s="237"/>
      <c r="G89" s="33"/>
      <c r="H89" s="238"/>
      <c r="I89" s="237"/>
      <c r="J89" s="239"/>
      <c r="K89" s="239"/>
      <c r="L89" s="238"/>
      <c r="M89" s="31"/>
      <c r="N89" s="31"/>
      <c r="O89" s="31"/>
      <c r="P89" s="31"/>
      <c r="Q89" s="31"/>
      <c r="R89" s="31"/>
      <c r="S89" s="31"/>
      <c r="T89" s="31"/>
      <c r="U89" s="31"/>
    </row>
    <row r="90" spans="1:21" ht="21">
      <c r="A90" s="30"/>
      <c r="B90" s="199"/>
      <c r="C90" s="31"/>
      <c r="D90" s="32"/>
      <c r="E90" s="237"/>
      <c r="F90" s="237"/>
      <c r="G90" s="33"/>
      <c r="H90" s="238"/>
      <c r="I90" s="237"/>
      <c r="J90" s="239"/>
      <c r="K90" s="239"/>
      <c r="L90" s="238"/>
      <c r="M90" s="31"/>
      <c r="N90" s="31"/>
      <c r="O90" s="31"/>
      <c r="P90" s="31"/>
      <c r="Q90" s="31"/>
      <c r="R90" s="31"/>
      <c r="S90" s="31"/>
      <c r="T90" s="31"/>
      <c r="U90" s="31"/>
    </row>
    <row r="91" spans="1:21" ht="21">
      <c r="A91" s="30"/>
      <c r="B91" s="199"/>
      <c r="C91" s="31"/>
      <c r="D91" s="32"/>
      <c r="E91" s="237"/>
      <c r="F91" s="237"/>
      <c r="G91" s="33"/>
      <c r="H91" s="238"/>
      <c r="I91" s="237"/>
      <c r="J91" s="239"/>
      <c r="K91" s="239"/>
      <c r="L91" s="238"/>
      <c r="M91" s="31"/>
      <c r="N91" s="31"/>
      <c r="O91" s="31"/>
      <c r="P91" s="31"/>
      <c r="Q91" s="31"/>
      <c r="R91" s="31"/>
      <c r="S91" s="31"/>
      <c r="T91" s="31"/>
      <c r="U91" s="31"/>
    </row>
    <row r="92" spans="1:21" ht="21">
      <c r="A92" s="30"/>
      <c r="B92" s="199"/>
      <c r="C92" s="31"/>
      <c r="D92" s="32"/>
      <c r="E92" s="237"/>
      <c r="F92" s="237"/>
      <c r="G92" s="33"/>
      <c r="H92" s="238"/>
      <c r="I92" s="237"/>
      <c r="J92" s="239"/>
      <c r="K92" s="239"/>
      <c r="L92" s="238"/>
      <c r="M92" s="31"/>
      <c r="N92" s="31"/>
      <c r="O92" s="31"/>
      <c r="P92" s="31"/>
      <c r="Q92" s="31"/>
      <c r="R92" s="31"/>
      <c r="S92" s="31"/>
      <c r="T92" s="31"/>
      <c r="U92" s="31"/>
    </row>
    <row r="93" spans="1:21" ht="21">
      <c r="A93" s="30"/>
      <c r="B93" s="199"/>
      <c r="C93" s="31"/>
      <c r="D93" s="32"/>
      <c r="E93" s="237"/>
      <c r="F93" s="237"/>
      <c r="G93" s="33"/>
      <c r="H93" s="238"/>
      <c r="I93" s="237"/>
      <c r="J93" s="239"/>
      <c r="K93" s="239"/>
      <c r="L93" s="238"/>
      <c r="M93" s="31"/>
      <c r="N93" s="31"/>
      <c r="O93" s="31"/>
      <c r="P93" s="31"/>
      <c r="Q93" s="31"/>
      <c r="R93" s="31"/>
      <c r="S93" s="31"/>
      <c r="T93" s="31"/>
      <c r="U93" s="31"/>
    </row>
    <row r="94" spans="1:21" ht="21">
      <c r="A94" s="30"/>
      <c r="B94" s="199"/>
      <c r="C94" s="31"/>
      <c r="D94" s="32"/>
      <c r="E94" s="237"/>
      <c r="F94" s="237"/>
      <c r="G94" s="33"/>
      <c r="H94" s="238"/>
      <c r="I94" s="237"/>
      <c r="J94" s="239"/>
      <c r="K94" s="239"/>
      <c r="L94" s="238"/>
      <c r="M94" s="31"/>
      <c r="N94" s="31"/>
      <c r="O94" s="31"/>
      <c r="P94" s="31"/>
      <c r="Q94" s="31"/>
      <c r="R94" s="31"/>
      <c r="S94" s="31"/>
      <c r="T94" s="31"/>
      <c r="U94" s="31"/>
    </row>
    <row r="95" spans="1:21" ht="21">
      <c r="A95" s="30"/>
      <c r="B95" s="199"/>
      <c r="C95" s="31"/>
      <c r="D95" s="32"/>
      <c r="E95" s="237"/>
      <c r="F95" s="237"/>
      <c r="G95" s="33"/>
      <c r="H95" s="238"/>
      <c r="I95" s="237"/>
      <c r="J95" s="239"/>
      <c r="K95" s="239"/>
      <c r="L95" s="238"/>
      <c r="M95" s="31"/>
      <c r="N95" s="31"/>
      <c r="O95" s="31"/>
      <c r="P95" s="31"/>
      <c r="Q95" s="31"/>
      <c r="R95" s="31"/>
      <c r="S95" s="31"/>
      <c r="T95" s="31"/>
      <c r="U95" s="31"/>
    </row>
    <row r="96" spans="1:21" ht="21">
      <c r="A96" s="30"/>
      <c r="B96" s="199"/>
      <c r="C96" s="31"/>
      <c r="D96" s="32"/>
      <c r="E96" s="237"/>
      <c r="F96" s="237"/>
      <c r="G96" s="33"/>
      <c r="H96" s="238"/>
      <c r="I96" s="237"/>
      <c r="J96" s="239"/>
      <c r="K96" s="239"/>
      <c r="L96" s="238"/>
      <c r="M96" s="31"/>
      <c r="N96" s="31"/>
      <c r="O96" s="31"/>
      <c r="P96" s="31"/>
      <c r="Q96" s="31"/>
      <c r="R96" s="31"/>
      <c r="S96" s="31"/>
      <c r="T96" s="31"/>
      <c r="U96" s="31"/>
    </row>
    <row r="97" spans="1:21" ht="21">
      <c r="A97" s="30"/>
      <c r="B97" s="199"/>
      <c r="C97" s="31"/>
      <c r="D97" s="32"/>
      <c r="E97" s="237"/>
      <c r="F97" s="237"/>
      <c r="G97" s="33"/>
      <c r="H97" s="238"/>
      <c r="I97" s="237"/>
      <c r="J97" s="239"/>
      <c r="K97" s="239"/>
      <c r="L97" s="238"/>
      <c r="M97" s="31"/>
      <c r="N97" s="31"/>
      <c r="O97" s="31"/>
      <c r="P97" s="31"/>
      <c r="Q97" s="31"/>
      <c r="R97" s="31"/>
      <c r="S97" s="31"/>
      <c r="T97" s="31"/>
      <c r="U97" s="31"/>
    </row>
    <row r="98" spans="1:21" ht="21">
      <c r="A98" s="30"/>
      <c r="B98" s="199"/>
      <c r="C98" s="31"/>
      <c r="D98" s="32"/>
      <c r="E98" s="237"/>
      <c r="F98" s="237"/>
      <c r="G98" s="33"/>
      <c r="H98" s="238"/>
      <c r="I98" s="237"/>
      <c r="J98" s="239"/>
      <c r="K98" s="239"/>
      <c r="L98" s="238"/>
      <c r="M98" s="31"/>
      <c r="N98" s="31"/>
      <c r="O98" s="31"/>
      <c r="P98" s="31"/>
      <c r="Q98" s="31"/>
      <c r="R98" s="31"/>
      <c r="S98" s="31"/>
      <c r="T98" s="31"/>
      <c r="U98" s="31"/>
    </row>
    <row r="99" spans="1:21" ht="21">
      <c r="A99" s="30"/>
      <c r="B99" s="199"/>
      <c r="C99" s="31"/>
      <c r="D99" s="32"/>
      <c r="E99" s="237"/>
      <c r="F99" s="237"/>
      <c r="G99" s="33"/>
      <c r="H99" s="238"/>
      <c r="I99" s="237"/>
      <c r="J99" s="239"/>
      <c r="K99" s="239"/>
      <c r="L99" s="238"/>
      <c r="M99" s="31"/>
      <c r="N99" s="31"/>
      <c r="O99" s="31"/>
      <c r="P99" s="31"/>
      <c r="Q99" s="31"/>
      <c r="R99" s="31"/>
      <c r="S99" s="31"/>
      <c r="T99" s="31"/>
      <c r="U99" s="31"/>
    </row>
    <row r="100" spans="1:21" ht="21">
      <c r="A100" s="30"/>
      <c r="B100" s="199"/>
      <c r="C100" s="31"/>
      <c r="D100" s="32"/>
      <c r="E100" s="237"/>
      <c r="F100" s="237"/>
      <c r="G100" s="33"/>
      <c r="H100" s="238"/>
      <c r="I100" s="237"/>
      <c r="J100" s="239"/>
      <c r="K100" s="239"/>
      <c r="L100" s="238"/>
      <c r="M100" s="31"/>
      <c r="N100" s="31"/>
      <c r="O100" s="31"/>
      <c r="P100" s="31"/>
      <c r="Q100" s="31"/>
      <c r="R100" s="31"/>
      <c r="S100" s="31"/>
      <c r="T100" s="31"/>
      <c r="U100" s="31"/>
    </row>
    <row r="101" spans="1:21" ht="21">
      <c r="A101" s="30"/>
      <c r="B101" s="199"/>
      <c r="C101" s="31"/>
      <c r="D101" s="32"/>
      <c r="E101" s="237"/>
      <c r="F101" s="237"/>
      <c r="G101" s="33"/>
      <c r="H101" s="238"/>
      <c r="I101" s="237"/>
      <c r="J101" s="239"/>
      <c r="K101" s="239"/>
      <c r="L101" s="238"/>
      <c r="M101" s="31"/>
      <c r="N101" s="31"/>
      <c r="O101" s="31"/>
      <c r="P101" s="31"/>
      <c r="Q101" s="31"/>
      <c r="R101" s="31"/>
      <c r="S101" s="31"/>
      <c r="T101" s="31"/>
      <c r="U101" s="31"/>
    </row>
    <row r="102" spans="1:21" ht="21">
      <c r="A102" s="30"/>
      <c r="B102" s="199"/>
      <c r="C102" s="31"/>
      <c r="D102" s="32"/>
      <c r="E102" s="237"/>
      <c r="F102" s="237"/>
      <c r="G102" s="33"/>
      <c r="H102" s="238"/>
      <c r="I102" s="237"/>
      <c r="J102" s="239"/>
      <c r="K102" s="239"/>
      <c r="L102" s="238"/>
      <c r="M102" s="31"/>
      <c r="N102" s="31"/>
      <c r="O102" s="31"/>
      <c r="P102" s="31"/>
      <c r="Q102" s="31"/>
      <c r="R102" s="31"/>
      <c r="S102" s="31"/>
      <c r="T102" s="31"/>
      <c r="U102" s="31"/>
    </row>
    <row r="103" spans="1:21" ht="21">
      <c r="A103" s="30"/>
      <c r="B103" s="199"/>
      <c r="C103" s="31"/>
      <c r="D103" s="32"/>
      <c r="E103" s="237"/>
      <c r="F103" s="237"/>
      <c r="G103" s="33"/>
      <c r="H103" s="238"/>
      <c r="I103" s="237"/>
      <c r="J103" s="239"/>
      <c r="K103" s="239"/>
      <c r="L103" s="238"/>
      <c r="M103" s="31"/>
      <c r="N103" s="31"/>
      <c r="O103" s="31"/>
      <c r="P103" s="31"/>
      <c r="Q103" s="31"/>
      <c r="R103" s="31"/>
      <c r="S103" s="31"/>
      <c r="T103" s="31"/>
      <c r="U103" s="31"/>
    </row>
    <row r="104" spans="1:21" ht="21">
      <c r="A104" s="30"/>
      <c r="B104" s="199"/>
      <c r="C104" s="31"/>
      <c r="D104" s="32"/>
      <c r="E104" s="237"/>
      <c r="F104" s="237"/>
      <c r="G104" s="33"/>
      <c r="H104" s="238"/>
      <c r="I104" s="237"/>
      <c r="J104" s="239"/>
      <c r="K104" s="239"/>
      <c r="L104" s="238"/>
      <c r="M104" s="31"/>
      <c r="N104" s="31"/>
      <c r="O104" s="31"/>
      <c r="P104" s="31"/>
      <c r="Q104" s="31"/>
      <c r="R104" s="31"/>
      <c r="S104" s="31"/>
      <c r="T104" s="31"/>
      <c r="U104" s="31"/>
    </row>
    <row r="105" spans="1:21" ht="21">
      <c r="A105" s="30"/>
      <c r="B105" s="199"/>
      <c r="C105" s="31"/>
      <c r="D105" s="32"/>
      <c r="E105" s="237"/>
      <c r="F105" s="237"/>
      <c r="G105" s="33"/>
      <c r="H105" s="238"/>
      <c r="I105" s="237"/>
      <c r="J105" s="239"/>
      <c r="K105" s="239"/>
      <c r="L105" s="238"/>
      <c r="M105" s="31"/>
      <c r="N105" s="31"/>
      <c r="O105" s="31"/>
      <c r="P105" s="31"/>
      <c r="Q105" s="31"/>
      <c r="R105" s="31"/>
      <c r="S105" s="31"/>
      <c r="T105" s="31"/>
      <c r="U105" s="31"/>
    </row>
    <row r="106" spans="1:21" ht="21">
      <c r="A106" s="30"/>
      <c r="B106" s="199"/>
      <c r="C106" s="31"/>
      <c r="D106" s="32"/>
      <c r="E106" s="237"/>
      <c r="F106" s="237"/>
      <c r="G106" s="33"/>
      <c r="H106" s="238"/>
      <c r="I106" s="237"/>
      <c r="J106" s="239"/>
      <c r="K106" s="239"/>
      <c r="L106" s="238"/>
      <c r="M106" s="31"/>
      <c r="N106" s="31"/>
      <c r="O106" s="31"/>
      <c r="P106" s="31"/>
      <c r="Q106" s="31"/>
      <c r="R106" s="31"/>
      <c r="S106" s="31"/>
      <c r="T106" s="31"/>
      <c r="U106" s="31"/>
    </row>
    <row r="107" spans="1:21" ht="21">
      <c r="A107" s="30"/>
      <c r="B107" s="199"/>
      <c r="C107" s="31"/>
      <c r="D107" s="32"/>
      <c r="E107" s="237"/>
      <c r="F107" s="237"/>
      <c r="G107" s="33"/>
      <c r="H107" s="238"/>
      <c r="I107" s="237"/>
      <c r="J107" s="239"/>
      <c r="K107" s="239"/>
      <c r="L107" s="238"/>
      <c r="M107" s="31"/>
      <c r="N107" s="31"/>
      <c r="O107" s="31"/>
      <c r="P107" s="31"/>
      <c r="Q107" s="31"/>
      <c r="R107" s="31"/>
      <c r="S107" s="31"/>
      <c r="T107" s="31"/>
      <c r="U107" s="31"/>
    </row>
    <row r="108" spans="1:21" ht="21">
      <c r="A108" s="30"/>
      <c r="B108" s="199"/>
      <c r="C108" s="31"/>
      <c r="D108" s="32"/>
      <c r="E108" s="237"/>
      <c r="F108" s="237"/>
      <c r="G108" s="33"/>
      <c r="H108" s="238"/>
      <c r="I108" s="237"/>
      <c r="J108" s="239"/>
      <c r="K108" s="239"/>
      <c r="L108" s="238"/>
      <c r="M108" s="31"/>
      <c r="N108" s="31"/>
      <c r="O108" s="31"/>
      <c r="P108" s="31"/>
      <c r="Q108" s="31"/>
      <c r="R108" s="31"/>
      <c r="S108" s="31"/>
      <c r="T108" s="31"/>
      <c r="U108" s="31"/>
    </row>
    <row r="109" spans="1:21" ht="21">
      <c r="A109" s="30"/>
      <c r="B109" s="199"/>
      <c r="C109" s="31"/>
      <c r="D109" s="32"/>
      <c r="E109" s="237"/>
      <c r="F109" s="237"/>
      <c r="G109" s="33"/>
      <c r="H109" s="238"/>
      <c r="I109" s="237"/>
      <c r="J109" s="239"/>
      <c r="K109" s="239"/>
      <c r="L109" s="238"/>
      <c r="M109" s="31"/>
      <c r="N109" s="31"/>
      <c r="O109" s="31"/>
      <c r="P109" s="31"/>
      <c r="Q109" s="31"/>
      <c r="R109" s="31"/>
      <c r="S109" s="31"/>
      <c r="T109" s="31"/>
      <c r="U109" s="31"/>
    </row>
    <row r="110" spans="1:21" ht="21">
      <c r="A110" s="30"/>
      <c r="B110" s="199"/>
      <c r="C110" s="31"/>
      <c r="D110" s="32"/>
      <c r="E110" s="237"/>
      <c r="F110" s="237"/>
      <c r="G110" s="33"/>
      <c r="H110" s="238"/>
      <c r="I110" s="237"/>
      <c r="J110" s="239"/>
      <c r="K110" s="239"/>
      <c r="L110" s="238"/>
      <c r="M110" s="31"/>
      <c r="N110" s="31"/>
      <c r="O110" s="31"/>
      <c r="P110" s="31"/>
      <c r="Q110" s="31"/>
      <c r="R110" s="31"/>
      <c r="S110" s="31"/>
      <c r="T110" s="31"/>
      <c r="U110" s="31"/>
    </row>
    <row r="111" spans="1:21" ht="21">
      <c r="A111" s="30"/>
      <c r="B111" s="199"/>
      <c r="C111" s="31"/>
      <c r="D111" s="32"/>
      <c r="E111" s="237"/>
      <c r="F111" s="237"/>
      <c r="G111" s="33"/>
      <c r="H111" s="238"/>
      <c r="I111" s="237"/>
      <c r="J111" s="239"/>
      <c r="K111" s="239"/>
      <c r="L111" s="238"/>
      <c r="M111" s="31"/>
      <c r="N111" s="31"/>
      <c r="O111" s="31"/>
      <c r="P111" s="31"/>
      <c r="Q111" s="31"/>
      <c r="R111" s="31"/>
      <c r="S111" s="31"/>
      <c r="T111" s="31"/>
      <c r="U111" s="31"/>
    </row>
    <row r="112" spans="1:21" ht="21">
      <c r="A112" s="30"/>
      <c r="B112" s="199"/>
      <c r="C112" s="31"/>
      <c r="D112" s="32"/>
      <c r="E112" s="237"/>
      <c r="F112" s="237"/>
      <c r="G112" s="33"/>
      <c r="H112" s="238"/>
      <c r="I112" s="237"/>
      <c r="J112" s="239"/>
      <c r="K112" s="239"/>
      <c r="L112" s="238"/>
      <c r="M112" s="31"/>
      <c r="N112" s="31"/>
      <c r="O112" s="31"/>
      <c r="P112" s="31"/>
      <c r="Q112" s="31"/>
      <c r="R112" s="31"/>
      <c r="S112" s="31"/>
      <c r="T112" s="31"/>
      <c r="U112" s="31"/>
    </row>
    <row r="113" spans="1:21" ht="21">
      <c r="A113" s="30"/>
      <c r="B113" s="199"/>
      <c r="C113" s="31"/>
      <c r="D113" s="32"/>
      <c r="E113" s="237"/>
      <c r="F113" s="237"/>
      <c r="G113" s="33"/>
      <c r="H113" s="238"/>
      <c r="I113" s="237"/>
      <c r="J113" s="239"/>
      <c r="K113" s="239"/>
      <c r="L113" s="238"/>
      <c r="M113" s="31"/>
      <c r="N113" s="31"/>
      <c r="O113" s="31"/>
      <c r="P113" s="31"/>
      <c r="Q113" s="31"/>
      <c r="R113" s="31"/>
      <c r="S113" s="31"/>
      <c r="T113" s="31"/>
      <c r="U113" s="31"/>
    </row>
    <row r="114" spans="1:21" ht="21">
      <c r="A114" s="30"/>
      <c r="B114" s="199"/>
      <c r="C114" s="31"/>
      <c r="D114" s="32"/>
      <c r="E114" s="237"/>
      <c r="F114" s="237"/>
      <c r="G114" s="33"/>
      <c r="H114" s="238"/>
      <c r="I114" s="237"/>
      <c r="J114" s="239"/>
      <c r="K114" s="239"/>
      <c r="L114" s="238"/>
      <c r="M114" s="31"/>
      <c r="N114" s="31"/>
      <c r="O114" s="31"/>
      <c r="P114" s="31"/>
      <c r="Q114" s="31"/>
      <c r="R114" s="31"/>
      <c r="S114" s="31"/>
      <c r="T114" s="31"/>
      <c r="U114" s="31"/>
    </row>
    <row r="115" spans="1:21" ht="21">
      <c r="A115" s="30"/>
      <c r="B115" s="199"/>
      <c r="C115" s="31"/>
      <c r="D115" s="32"/>
      <c r="E115" s="237"/>
      <c r="F115" s="237"/>
      <c r="G115" s="33"/>
      <c r="H115" s="238"/>
      <c r="I115" s="237"/>
      <c r="J115" s="239"/>
      <c r="K115" s="239"/>
      <c r="L115" s="238"/>
      <c r="M115" s="31"/>
      <c r="N115" s="31"/>
      <c r="O115" s="31"/>
      <c r="P115" s="31"/>
      <c r="Q115" s="31"/>
      <c r="R115" s="31"/>
      <c r="S115" s="31"/>
      <c r="T115" s="31"/>
      <c r="U115" s="31"/>
    </row>
    <row r="116" spans="1:21" ht="21">
      <c r="A116" s="30"/>
      <c r="B116" s="199"/>
      <c r="C116" s="31"/>
      <c r="D116" s="32"/>
      <c r="E116" s="237"/>
      <c r="F116" s="237"/>
      <c r="G116" s="33"/>
      <c r="H116" s="238"/>
      <c r="I116" s="237"/>
      <c r="J116" s="239"/>
      <c r="K116" s="239"/>
      <c r="L116" s="238"/>
      <c r="M116" s="31"/>
      <c r="N116" s="31"/>
      <c r="O116" s="31"/>
      <c r="P116" s="31"/>
      <c r="Q116" s="31"/>
      <c r="R116" s="31"/>
      <c r="S116" s="31"/>
      <c r="T116" s="31"/>
      <c r="U116" s="31"/>
    </row>
    <row r="117" spans="1:21" ht="21">
      <c r="A117" s="30"/>
      <c r="B117" s="199"/>
      <c r="C117" s="31"/>
      <c r="D117" s="32"/>
      <c r="E117" s="237"/>
      <c r="F117" s="237"/>
      <c r="G117" s="33"/>
      <c r="H117" s="238"/>
      <c r="I117" s="237"/>
      <c r="J117" s="239"/>
      <c r="K117" s="239"/>
      <c r="L117" s="238"/>
      <c r="M117" s="31"/>
      <c r="N117" s="31"/>
      <c r="O117" s="31"/>
      <c r="P117" s="31"/>
      <c r="Q117" s="31"/>
      <c r="R117" s="31"/>
      <c r="S117" s="31"/>
      <c r="T117" s="31"/>
      <c r="U117" s="31"/>
    </row>
    <row r="118" spans="1:21" ht="21">
      <c r="A118" s="30"/>
      <c r="B118" s="199"/>
      <c r="C118" s="31"/>
      <c r="D118" s="32"/>
      <c r="E118" s="237"/>
      <c r="F118" s="237"/>
      <c r="G118" s="33"/>
      <c r="H118" s="238"/>
      <c r="I118" s="237"/>
      <c r="J118" s="239"/>
      <c r="K118" s="239"/>
      <c r="L118" s="238"/>
      <c r="M118" s="31"/>
      <c r="N118" s="31"/>
      <c r="O118" s="31"/>
      <c r="P118" s="31"/>
      <c r="Q118" s="31"/>
      <c r="R118" s="31"/>
      <c r="S118" s="31"/>
      <c r="T118" s="31"/>
      <c r="U118" s="31"/>
    </row>
    <row r="119" spans="1:21" ht="21">
      <c r="A119" s="30"/>
      <c r="B119" s="199"/>
      <c r="C119" s="31"/>
      <c r="D119" s="32"/>
      <c r="E119" s="237"/>
      <c r="F119" s="237"/>
      <c r="G119" s="33"/>
      <c r="H119" s="238"/>
      <c r="I119" s="237"/>
      <c r="J119" s="239"/>
      <c r="K119" s="239"/>
      <c r="L119" s="238"/>
      <c r="M119" s="31"/>
      <c r="N119" s="31"/>
      <c r="O119" s="31"/>
      <c r="P119" s="31"/>
      <c r="Q119" s="31"/>
      <c r="R119" s="31"/>
      <c r="S119" s="31"/>
      <c r="T119" s="31"/>
      <c r="U119" s="31"/>
    </row>
    <row r="120" spans="1:21" ht="21">
      <c r="A120" s="30"/>
      <c r="B120" s="199"/>
      <c r="C120" s="31"/>
      <c r="D120" s="32"/>
      <c r="E120" s="237"/>
      <c r="F120" s="237"/>
      <c r="G120" s="33"/>
      <c r="H120" s="238"/>
      <c r="I120" s="237"/>
      <c r="J120" s="239"/>
      <c r="K120" s="239"/>
      <c r="L120" s="238"/>
      <c r="M120" s="31"/>
      <c r="N120" s="31"/>
      <c r="O120" s="31"/>
      <c r="P120" s="31"/>
      <c r="Q120" s="31"/>
      <c r="R120" s="31"/>
      <c r="S120" s="31"/>
      <c r="T120" s="31"/>
      <c r="U120" s="31"/>
    </row>
    <row r="121" spans="1:21" ht="21">
      <c r="A121" s="30"/>
      <c r="B121" s="199"/>
      <c r="C121" s="31"/>
      <c r="D121" s="32"/>
      <c r="E121" s="237"/>
      <c r="F121" s="237"/>
      <c r="G121" s="33"/>
      <c r="H121" s="238"/>
      <c r="I121" s="237"/>
      <c r="J121" s="239"/>
      <c r="K121" s="239"/>
      <c r="L121" s="238"/>
      <c r="M121" s="31"/>
      <c r="N121" s="31"/>
      <c r="O121" s="31"/>
      <c r="P121" s="31"/>
      <c r="Q121" s="31"/>
      <c r="R121" s="31"/>
      <c r="S121" s="31"/>
      <c r="T121" s="31"/>
      <c r="U121" s="31"/>
    </row>
    <row r="122" spans="1:21" ht="21">
      <c r="A122" s="30"/>
      <c r="B122" s="199"/>
      <c r="C122" s="31"/>
      <c r="D122" s="32"/>
      <c r="E122" s="237"/>
      <c r="F122" s="237"/>
      <c r="G122" s="33"/>
      <c r="H122" s="238"/>
      <c r="I122" s="237"/>
      <c r="J122" s="239"/>
      <c r="K122" s="239"/>
      <c r="L122" s="238"/>
      <c r="M122" s="31"/>
      <c r="N122" s="31"/>
      <c r="O122" s="31"/>
      <c r="P122" s="31"/>
      <c r="Q122" s="31"/>
      <c r="R122" s="31"/>
      <c r="S122" s="31"/>
      <c r="T122" s="31"/>
      <c r="U122" s="31"/>
    </row>
    <row r="123" spans="1:21" ht="21">
      <c r="A123" s="30"/>
      <c r="B123" s="199"/>
      <c r="C123" s="31"/>
      <c r="D123" s="32"/>
      <c r="E123" s="237"/>
      <c r="F123" s="237"/>
      <c r="G123" s="33"/>
      <c r="H123" s="238"/>
      <c r="I123" s="237"/>
      <c r="J123" s="239"/>
      <c r="K123" s="239"/>
      <c r="L123" s="238"/>
      <c r="M123" s="31"/>
      <c r="N123" s="31"/>
      <c r="O123" s="31"/>
      <c r="P123" s="31"/>
      <c r="Q123" s="31"/>
      <c r="R123" s="31"/>
      <c r="S123" s="31"/>
      <c r="T123" s="31"/>
      <c r="U123" s="31"/>
    </row>
    <row r="124" spans="1:21" ht="21">
      <c r="A124" s="30"/>
      <c r="B124" s="199"/>
      <c r="C124" s="31"/>
      <c r="D124" s="32"/>
      <c r="E124" s="237"/>
      <c r="F124" s="237"/>
      <c r="G124" s="33"/>
      <c r="H124" s="238"/>
      <c r="I124" s="237"/>
      <c r="J124" s="239"/>
      <c r="K124" s="239"/>
      <c r="L124" s="238"/>
      <c r="M124" s="31"/>
      <c r="N124" s="31"/>
      <c r="O124" s="31"/>
      <c r="P124" s="31"/>
      <c r="Q124" s="31"/>
      <c r="R124" s="31"/>
      <c r="S124" s="31"/>
      <c r="T124" s="31"/>
      <c r="U124" s="31"/>
    </row>
    <row r="125" spans="1:21" ht="21">
      <c r="A125" s="30"/>
      <c r="B125" s="199"/>
      <c r="C125" s="31"/>
      <c r="D125" s="32"/>
      <c r="E125" s="237"/>
      <c r="F125" s="237"/>
      <c r="G125" s="33"/>
      <c r="H125" s="238"/>
      <c r="I125" s="237"/>
      <c r="J125" s="239"/>
      <c r="K125" s="239"/>
      <c r="L125" s="238"/>
      <c r="M125" s="31"/>
      <c r="N125" s="31"/>
      <c r="O125" s="31"/>
      <c r="P125" s="31"/>
      <c r="Q125" s="31"/>
      <c r="R125" s="31"/>
      <c r="S125" s="31"/>
      <c r="T125" s="31"/>
      <c r="U125" s="31"/>
    </row>
    <row r="126" spans="1:21" ht="21">
      <c r="A126" s="30"/>
      <c r="B126" s="199"/>
      <c r="C126" s="31"/>
      <c r="D126" s="32"/>
      <c r="E126" s="237"/>
      <c r="F126" s="237"/>
      <c r="G126" s="33"/>
      <c r="H126" s="238"/>
      <c r="I126" s="237"/>
      <c r="J126" s="239"/>
      <c r="K126" s="239"/>
      <c r="L126" s="238"/>
      <c r="M126" s="31"/>
      <c r="N126" s="31"/>
      <c r="O126" s="31"/>
      <c r="P126" s="31"/>
      <c r="Q126" s="31"/>
      <c r="R126" s="31"/>
      <c r="S126" s="31"/>
      <c r="T126" s="31"/>
      <c r="U126" s="31"/>
    </row>
    <row r="127" spans="1:21" ht="21">
      <c r="A127" s="30"/>
      <c r="B127" s="199"/>
      <c r="C127" s="31"/>
      <c r="D127" s="32"/>
      <c r="E127" s="237"/>
      <c r="F127" s="237"/>
      <c r="G127" s="33"/>
      <c r="H127" s="238"/>
      <c r="I127" s="237"/>
      <c r="J127" s="239"/>
      <c r="K127" s="239"/>
      <c r="L127" s="238"/>
      <c r="M127" s="31"/>
      <c r="N127" s="31"/>
      <c r="O127" s="31"/>
      <c r="P127" s="31"/>
      <c r="Q127" s="31"/>
      <c r="R127" s="31"/>
      <c r="S127" s="31"/>
      <c r="T127" s="31"/>
      <c r="U127" s="31"/>
    </row>
    <row r="128" spans="1:21" ht="21">
      <c r="A128" s="30"/>
      <c r="B128" s="199"/>
      <c r="C128" s="31"/>
      <c r="D128" s="32"/>
      <c r="E128" s="237"/>
      <c r="F128" s="237"/>
      <c r="G128" s="33"/>
      <c r="H128" s="238"/>
      <c r="I128" s="237"/>
      <c r="J128" s="239"/>
      <c r="K128" s="239"/>
      <c r="L128" s="238"/>
      <c r="M128" s="31"/>
      <c r="N128" s="31"/>
      <c r="O128" s="31"/>
      <c r="P128" s="31"/>
      <c r="Q128" s="31"/>
      <c r="R128" s="31"/>
      <c r="S128" s="31"/>
      <c r="T128" s="31"/>
      <c r="U128" s="31"/>
    </row>
    <row r="129" spans="1:21" ht="21">
      <c r="A129" s="30"/>
      <c r="B129" s="199"/>
      <c r="C129" s="31"/>
      <c r="D129" s="32"/>
      <c r="E129" s="237"/>
      <c r="F129" s="237"/>
      <c r="G129" s="33"/>
      <c r="H129" s="238"/>
      <c r="I129" s="237"/>
      <c r="J129" s="239"/>
      <c r="K129" s="239"/>
      <c r="L129" s="238"/>
      <c r="M129" s="31"/>
      <c r="N129" s="31"/>
      <c r="O129" s="31"/>
      <c r="P129" s="31"/>
      <c r="Q129" s="31"/>
      <c r="R129" s="31"/>
      <c r="S129" s="31"/>
      <c r="T129" s="31"/>
      <c r="U129" s="31"/>
    </row>
    <row r="130" spans="1:21" ht="21">
      <c r="A130" s="30"/>
      <c r="B130" s="199"/>
      <c r="C130" s="31"/>
      <c r="D130" s="32"/>
      <c r="E130" s="237"/>
      <c r="F130" s="237"/>
      <c r="G130" s="33"/>
      <c r="H130" s="238"/>
      <c r="I130" s="237"/>
      <c r="J130" s="239"/>
      <c r="K130" s="239"/>
      <c r="L130" s="238"/>
      <c r="M130" s="31"/>
      <c r="N130" s="31"/>
      <c r="O130" s="31"/>
      <c r="P130" s="31"/>
      <c r="Q130" s="31"/>
      <c r="R130" s="31"/>
      <c r="S130" s="31"/>
      <c r="T130" s="31"/>
      <c r="U130" s="31"/>
    </row>
    <row r="131" spans="1:21" ht="21">
      <c r="A131" s="30"/>
      <c r="B131" s="199"/>
      <c r="C131" s="31"/>
      <c r="D131" s="32"/>
      <c r="E131" s="237"/>
      <c r="F131" s="237"/>
      <c r="G131" s="33"/>
      <c r="H131" s="238"/>
      <c r="I131" s="237"/>
      <c r="J131" s="239"/>
      <c r="K131" s="239"/>
      <c r="L131" s="238"/>
      <c r="M131" s="31"/>
      <c r="N131" s="31"/>
      <c r="O131" s="31"/>
      <c r="P131" s="31"/>
      <c r="Q131" s="31"/>
      <c r="R131" s="31"/>
      <c r="S131" s="31"/>
      <c r="T131" s="31"/>
      <c r="U131" s="31"/>
    </row>
    <row r="132" spans="1:21" ht="21">
      <c r="A132" s="30"/>
      <c r="B132" s="199"/>
      <c r="C132" s="31"/>
      <c r="D132" s="32"/>
      <c r="E132" s="237"/>
      <c r="F132" s="237"/>
      <c r="G132" s="33"/>
      <c r="H132" s="238"/>
      <c r="I132" s="237"/>
      <c r="J132" s="239"/>
      <c r="K132" s="239"/>
      <c r="L132" s="238"/>
      <c r="M132" s="31"/>
      <c r="N132" s="31"/>
      <c r="O132" s="31"/>
      <c r="P132" s="31"/>
      <c r="Q132" s="31"/>
      <c r="R132" s="31"/>
      <c r="S132" s="31"/>
      <c r="T132" s="31"/>
      <c r="U132" s="31"/>
    </row>
    <row r="133" spans="1:21" ht="21">
      <c r="A133" s="30"/>
      <c r="B133" s="199"/>
      <c r="C133" s="31"/>
      <c r="D133" s="32"/>
      <c r="E133" s="237"/>
      <c r="F133" s="237"/>
      <c r="G133" s="33"/>
      <c r="H133" s="238"/>
      <c r="I133" s="237"/>
      <c r="J133" s="239"/>
      <c r="K133" s="239"/>
      <c r="L133" s="238"/>
      <c r="M133" s="31"/>
      <c r="N133" s="31"/>
      <c r="O133" s="31"/>
      <c r="P133" s="31"/>
      <c r="Q133" s="31"/>
      <c r="R133" s="31"/>
      <c r="S133" s="31"/>
      <c r="T133" s="31"/>
      <c r="U133" s="31"/>
    </row>
    <row r="134" spans="1:21" ht="21">
      <c r="A134" s="30"/>
      <c r="B134" s="199"/>
      <c r="C134" s="31"/>
      <c r="D134" s="32"/>
      <c r="E134" s="237"/>
      <c r="F134" s="237"/>
      <c r="G134" s="33"/>
      <c r="H134" s="238"/>
      <c r="I134" s="237"/>
      <c r="J134" s="239"/>
      <c r="K134" s="239"/>
      <c r="L134" s="238"/>
      <c r="M134" s="31"/>
      <c r="N134" s="31"/>
      <c r="O134" s="31"/>
      <c r="P134" s="31"/>
      <c r="Q134" s="31"/>
      <c r="R134" s="31"/>
      <c r="S134" s="31"/>
      <c r="T134" s="31"/>
      <c r="U134" s="31"/>
    </row>
    <row r="135" spans="1:21" ht="21">
      <c r="A135" s="30"/>
      <c r="B135" s="199"/>
      <c r="C135" s="31"/>
      <c r="D135" s="32"/>
      <c r="E135" s="237"/>
      <c r="F135" s="237"/>
      <c r="G135" s="33"/>
      <c r="H135" s="238"/>
      <c r="I135" s="237"/>
      <c r="J135" s="239"/>
      <c r="K135" s="239"/>
      <c r="L135" s="238"/>
      <c r="M135" s="31"/>
      <c r="N135" s="31"/>
      <c r="O135" s="31"/>
      <c r="P135" s="31"/>
      <c r="Q135" s="31"/>
      <c r="R135" s="31"/>
      <c r="S135" s="31"/>
      <c r="T135" s="31"/>
      <c r="U135" s="31"/>
    </row>
    <row r="136" spans="1:21" ht="21">
      <c r="A136" s="30"/>
      <c r="B136" s="199"/>
      <c r="C136" s="31"/>
      <c r="D136" s="32"/>
      <c r="E136" s="237"/>
      <c r="F136" s="237"/>
      <c r="G136" s="33"/>
      <c r="H136" s="238"/>
      <c r="I136" s="237"/>
      <c r="J136" s="239"/>
      <c r="K136" s="239"/>
      <c r="L136" s="238"/>
      <c r="M136" s="31"/>
      <c r="N136" s="31"/>
      <c r="O136" s="31"/>
      <c r="P136" s="31"/>
      <c r="Q136" s="31"/>
      <c r="R136" s="31"/>
      <c r="S136" s="31"/>
      <c r="T136" s="31"/>
      <c r="U136" s="31"/>
    </row>
    <row r="137" spans="1:21" ht="21">
      <c r="A137" s="30"/>
      <c r="B137" s="199"/>
      <c r="C137" s="31"/>
      <c r="D137" s="32"/>
      <c r="E137" s="237"/>
      <c r="F137" s="237"/>
      <c r="G137" s="33"/>
      <c r="H137" s="238"/>
      <c r="I137" s="237"/>
      <c r="J137" s="239"/>
      <c r="K137" s="239"/>
      <c r="L137" s="238"/>
      <c r="M137" s="31"/>
      <c r="N137" s="31"/>
      <c r="O137" s="31"/>
      <c r="P137" s="31"/>
      <c r="Q137" s="31"/>
      <c r="R137" s="31"/>
      <c r="S137" s="31"/>
      <c r="T137" s="31"/>
      <c r="U137" s="31"/>
    </row>
    <row r="138" spans="1:21" ht="21">
      <c r="A138" s="30"/>
      <c r="B138" s="199"/>
      <c r="C138" s="31"/>
      <c r="D138" s="32"/>
      <c r="E138" s="237"/>
      <c r="F138" s="237"/>
      <c r="G138" s="33"/>
      <c r="H138" s="238"/>
      <c r="I138" s="237"/>
      <c r="J138" s="239"/>
      <c r="K138" s="239"/>
      <c r="L138" s="238"/>
      <c r="M138" s="31"/>
      <c r="N138" s="31"/>
      <c r="O138" s="31"/>
      <c r="P138" s="31"/>
      <c r="Q138" s="31"/>
      <c r="R138" s="31"/>
      <c r="S138" s="31"/>
      <c r="T138" s="31"/>
      <c r="U138" s="31"/>
    </row>
    <row r="139" spans="1:21" ht="21">
      <c r="A139" s="30"/>
      <c r="B139" s="199"/>
      <c r="C139" s="31"/>
      <c r="D139" s="32"/>
      <c r="E139" s="237"/>
      <c r="F139" s="237"/>
      <c r="G139" s="33"/>
      <c r="H139" s="238"/>
      <c r="I139" s="237"/>
      <c r="J139" s="239"/>
      <c r="K139" s="239"/>
      <c r="L139" s="238"/>
      <c r="M139" s="31"/>
      <c r="N139" s="31"/>
      <c r="O139" s="31"/>
      <c r="P139" s="31"/>
      <c r="Q139" s="31"/>
      <c r="R139" s="31"/>
      <c r="S139" s="31"/>
      <c r="T139" s="31"/>
      <c r="U139" s="31"/>
    </row>
    <row r="140" spans="1:21" ht="21">
      <c r="A140" s="30"/>
      <c r="B140" s="199"/>
      <c r="C140" s="31"/>
      <c r="D140" s="32"/>
      <c r="E140" s="237"/>
      <c r="F140" s="237"/>
      <c r="G140" s="33"/>
      <c r="H140" s="238"/>
      <c r="I140" s="237"/>
      <c r="J140" s="239"/>
      <c r="K140" s="239"/>
      <c r="L140" s="238"/>
      <c r="M140" s="31"/>
      <c r="N140" s="31"/>
      <c r="O140" s="31"/>
      <c r="P140" s="31"/>
      <c r="Q140" s="31"/>
      <c r="R140" s="31"/>
      <c r="S140" s="31"/>
      <c r="T140" s="31"/>
      <c r="U140" s="31"/>
    </row>
    <row r="141" spans="1:21" ht="21">
      <c r="A141" s="30"/>
      <c r="B141" s="199"/>
      <c r="C141" s="31"/>
      <c r="D141" s="32"/>
      <c r="E141" s="237"/>
      <c r="F141" s="237"/>
      <c r="G141" s="33"/>
      <c r="H141" s="238"/>
      <c r="I141" s="237"/>
      <c r="J141" s="239"/>
      <c r="K141" s="239"/>
      <c r="L141" s="238"/>
      <c r="M141" s="31"/>
      <c r="N141" s="31"/>
      <c r="O141" s="31"/>
      <c r="P141" s="31"/>
      <c r="Q141" s="31"/>
      <c r="R141" s="31"/>
      <c r="S141" s="31"/>
      <c r="T141" s="31"/>
      <c r="U141" s="31"/>
    </row>
    <row r="142" spans="1:21" ht="21">
      <c r="A142" s="30"/>
      <c r="B142" s="199"/>
      <c r="C142" s="31"/>
      <c r="D142" s="32"/>
      <c r="E142" s="237"/>
      <c r="F142" s="237"/>
      <c r="G142" s="33"/>
      <c r="H142" s="238"/>
      <c r="I142" s="237"/>
      <c r="J142" s="239"/>
      <c r="K142" s="239"/>
      <c r="L142" s="238"/>
      <c r="M142" s="31"/>
      <c r="N142" s="31"/>
      <c r="O142" s="31"/>
      <c r="P142" s="31"/>
      <c r="Q142" s="31"/>
      <c r="R142" s="31"/>
      <c r="S142" s="31"/>
      <c r="T142" s="31"/>
      <c r="U142" s="31"/>
    </row>
    <row r="143" spans="1:21" ht="21">
      <c r="A143" s="30"/>
      <c r="B143" s="199"/>
      <c r="C143" s="31"/>
      <c r="D143" s="32"/>
      <c r="E143" s="237"/>
      <c r="F143" s="237"/>
      <c r="G143" s="33"/>
      <c r="H143" s="238"/>
      <c r="I143" s="237"/>
      <c r="J143" s="239"/>
      <c r="K143" s="239"/>
      <c r="L143" s="238"/>
      <c r="M143" s="31"/>
      <c r="N143" s="31"/>
      <c r="O143" s="31"/>
      <c r="P143" s="31"/>
      <c r="Q143" s="31"/>
      <c r="R143" s="31"/>
      <c r="S143" s="31"/>
      <c r="T143" s="31"/>
      <c r="U143" s="31"/>
    </row>
    <row r="144" spans="1:21" ht="21">
      <c r="A144" s="30"/>
      <c r="B144" s="199"/>
      <c r="C144" s="31"/>
      <c r="D144" s="32"/>
      <c r="E144" s="237"/>
      <c r="F144" s="237"/>
      <c r="G144" s="33"/>
      <c r="H144" s="238"/>
      <c r="I144" s="237"/>
      <c r="J144" s="239"/>
      <c r="K144" s="239"/>
      <c r="L144" s="238"/>
      <c r="M144" s="31"/>
      <c r="N144" s="31"/>
      <c r="O144" s="31"/>
      <c r="P144" s="31"/>
      <c r="Q144" s="31"/>
      <c r="R144" s="31"/>
      <c r="S144" s="31"/>
      <c r="T144" s="31"/>
      <c r="U144" s="31"/>
    </row>
    <row r="145" spans="1:21" ht="21">
      <c r="A145" s="30"/>
      <c r="B145" s="199"/>
      <c r="C145" s="31"/>
      <c r="D145" s="32"/>
      <c r="E145" s="237"/>
      <c r="F145" s="237"/>
      <c r="G145" s="33"/>
      <c r="H145" s="238"/>
      <c r="I145" s="237"/>
      <c r="J145" s="239"/>
      <c r="K145" s="239"/>
      <c r="L145" s="238"/>
      <c r="M145" s="31"/>
      <c r="N145" s="31"/>
      <c r="O145" s="31"/>
      <c r="P145" s="31"/>
      <c r="Q145" s="31"/>
      <c r="R145" s="31"/>
      <c r="S145" s="31"/>
      <c r="T145" s="31"/>
      <c r="U145" s="31"/>
    </row>
    <row r="146" spans="1:21" ht="21">
      <c r="A146" s="30"/>
      <c r="B146" s="199"/>
      <c r="C146" s="31"/>
      <c r="D146" s="32"/>
      <c r="E146" s="237"/>
      <c r="F146" s="237"/>
      <c r="G146" s="33"/>
      <c r="H146" s="238"/>
      <c r="I146" s="237"/>
      <c r="J146" s="239"/>
      <c r="K146" s="239"/>
      <c r="L146" s="238"/>
      <c r="M146" s="31"/>
      <c r="N146" s="31"/>
      <c r="O146" s="31"/>
      <c r="P146" s="31"/>
      <c r="Q146" s="31"/>
      <c r="R146" s="31"/>
      <c r="S146" s="31"/>
      <c r="T146" s="31"/>
      <c r="U146" s="31"/>
    </row>
    <row r="147" spans="1:21" ht="21">
      <c r="A147" s="30"/>
      <c r="B147" s="199"/>
      <c r="C147" s="31"/>
      <c r="D147" s="32"/>
      <c r="E147" s="237"/>
      <c r="F147" s="237"/>
      <c r="G147" s="33"/>
      <c r="H147" s="238"/>
      <c r="I147" s="237"/>
      <c r="J147" s="239"/>
      <c r="K147" s="239"/>
      <c r="L147" s="238"/>
      <c r="M147" s="31"/>
      <c r="N147" s="31"/>
      <c r="O147" s="31"/>
      <c r="P147" s="31"/>
      <c r="Q147" s="31"/>
      <c r="R147" s="31"/>
      <c r="S147" s="31"/>
      <c r="T147" s="31"/>
      <c r="U147" s="31"/>
    </row>
    <row r="148" spans="1:21" ht="21">
      <c r="A148" s="30"/>
      <c r="B148" s="199"/>
      <c r="C148" s="31"/>
      <c r="D148" s="32"/>
      <c r="E148" s="237"/>
      <c r="F148" s="237"/>
      <c r="G148" s="33"/>
      <c r="H148" s="238"/>
      <c r="I148" s="237"/>
      <c r="J148" s="239"/>
      <c r="K148" s="239"/>
      <c r="L148" s="238"/>
      <c r="M148" s="31"/>
      <c r="N148" s="31"/>
      <c r="O148" s="31"/>
      <c r="P148" s="31"/>
      <c r="Q148" s="31"/>
      <c r="R148" s="31"/>
      <c r="S148" s="31"/>
      <c r="T148" s="31"/>
      <c r="U148" s="31"/>
    </row>
    <row r="149" spans="1:21" ht="21">
      <c r="A149" s="30"/>
      <c r="B149" s="199"/>
      <c r="C149" s="31"/>
      <c r="D149" s="32"/>
      <c r="E149" s="237"/>
      <c r="F149" s="237"/>
      <c r="G149" s="33"/>
      <c r="H149" s="238"/>
      <c r="I149" s="237"/>
      <c r="J149" s="239"/>
      <c r="K149" s="239"/>
      <c r="L149" s="238"/>
      <c r="M149" s="31"/>
      <c r="N149" s="31"/>
      <c r="O149" s="31"/>
      <c r="P149" s="31"/>
      <c r="Q149" s="31"/>
      <c r="R149" s="31"/>
      <c r="S149" s="31"/>
      <c r="T149" s="31"/>
      <c r="U149" s="31"/>
    </row>
    <row r="150" spans="1:21" ht="21">
      <c r="A150" s="30"/>
      <c r="B150" s="199"/>
      <c r="C150" s="31"/>
      <c r="D150" s="32"/>
      <c r="E150" s="237"/>
      <c r="F150" s="237"/>
      <c r="G150" s="33"/>
      <c r="H150" s="238"/>
      <c r="I150" s="237"/>
      <c r="J150" s="239"/>
      <c r="K150" s="239"/>
      <c r="L150" s="238"/>
      <c r="M150" s="31"/>
      <c r="N150" s="31"/>
      <c r="O150" s="31"/>
      <c r="P150" s="31"/>
      <c r="Q150" s="31"/>
      <c r="R150" s="31"/>
      <c r="S150" s="31"/>
      <c r="T150" s="31"/>
      <c r="U150" s="31"/>
    </row>
    <row r="151" spans="1:21" ht="21">
      <c r="A151" s="30"/>
      <c r="B151" s="199"/>
      <c r="C151" s="31"/>
      <c r="D151" s="32"/>
      <c r="E151" s="237"/>
      <c r="F151" s="237"/>
      <c r="G151" s="33"/>
      <c r="H151" s="238"/>
      <c r="I151" s="237"/>
      <c r="J151" s="239"/>
      <c r="K151" s="239"/>
      <c r="L151" s="238"/>
      <c r="M151" s="31"/>
      <c r="N151" s="31"/>
      <c r="O151" s="31"/>
      <c r="P151" s="31"/>
      <c r="Q151" s="31"/>
      <c r="R151" s="31"/>
      <c r="S151" s="31"/>
      <c r="T151" s="31"/>
      <c r="U151" s="31"/>
    </row>
    <row r="152" spans="1:21" ht="21">
      <c r="A152" s="30"/>
      <c r="B152" s="199"/>
      <c r="C152" s="31"/>
      <c r="D152" s="32"/>
      <c r="E152" s="237"/>
      <c r="F152" s="237"/>
      <c r="G152" s="33"/>
      <c r="H152" s="238"/>
      <c r="I152" s="237"/>
      <c r="J152" s="239"/>
      <c r="K152" s="239"/>
      <c r="L152" s="238"/>
      <c r="M152" s="31"/>
      <c r="N152" s="31"/>
      <c r="O152" s="31"/>
      <c r="P152" s="31"/>
      <c r="Q152" s="31"/>
      <c r="R152" s="31"/>
      <c r="S152" s="31"/>
      <c r="T152" s="31"/>
      <c r="U152" s="31"/>
    </row>
    <row r="153" spans="1:21" ht="21">
      <c r="A153" s="30"/>
      <c r="B153" s="199"/>
      <c r="C153" s="31"/>
      <c r="D153" s="32"/>
      <c r="E153" s="237"/>
      <c r="F153" s="237"/>
      <c r="G153" s="33"/>
      <c r="H153" s="238"/>
      <c r="I153" s="237"/>
      <c r="J153" s="239"/>
      <c r="K153" s="239"/>
      <c r="L153" s="238"/>
      <c r="M153" s="31"/>
      <c r="N153" s="31"/>
      <c r="O153" s="31"/>
      <c r="P153" s="31"/>
      <c r="Q153" s="31"/>
      <c r="R153" s="31"/>
      <c r="S153" s="31"/>
      <c r="T153" s="31"/>
      <c r="U153" s="31"/>
    </row>
    <row r="154" spans="1:21" ht="21">
      <c r="A154" s="30"/>
      <c r="B154" s="199"/>
      <c r="C154" s="31"/>
      <c r="D154" s="32"/>
      <c r="E154" s="237"/>
      <c r="F154" s="237"/>
      <c r="G154" s="33"/>
      <c r="H154" s="238"/>
      <c r="I154" s="237"/>
      <c r="J154" s="239"/>
      <c r="K154" s="239"/>
      <c r="L154" s="238"/>
      <c r="M154" s="31"/>
      <c r="N154" s="31"/>
      <c r="O154" s="31"/>
      <c r="P154" s="31"/>
      <c r="Q154" s="31"/>
      <c r="R154" s="31"/>
      <c r="S154" s="31"/>
      <c r="T154" s="31"/>
      <c r="U154" s="31"/>
    </row>
    <row r="155" spans="1:21" ht="21">
      <c r="A155" s="30"/>
      <c r="B155" s="199"/>
      <c r="C155" s="31"/>
      <c r="D155" s="32"/>
      <c r="E155" s="237"/>
      <c r="F155" s="237"/>
      <c r="G155" s="33"/>
      <c r="H155" s="238"/>
      <c r="I155" s="237"/>
      <c r="J155" s="239"/>
      <c r="K155" s="239"/>
      <c r="L155" s="238"/>
      <c r="M155" s="31"/>
      <c r="N155" s="31"/>
      <c r="O155" s="31"/>
      <c r="P155" s="31"/>
      <c r="Q155" s="31"/>
      <c r="R155" s="31"/>
      <c r="S155" s="31"/>
      <c r="T155" s="31"/>
      <c r="U155" s="31"/>
    </row>
    <row r="156" spans="1:21" ht="21">
      <c r="A156" s="30"/>
      <c r="B156" s="199"/>
      <c r="C156" s="31"/>
      <c r="D156" s="32"/>
      <c r="E156" s="237"/>
      <c r="F156" s="237"/>
      <c r="G156" s="33"/>
      <c r="H156" s="238"/>
      <c r="I156" s="237"/>
      <c r="J156" s="239"/>
      <c r="K156" s="239"/>
      <c r="L156" s="238"/>
      <c r="M156" s="31"/>
      <c r="N156" s="31"/>
      <c r="O156" s="31"/>
      <c r="P156" s="31"/>
      <c r="Q156" s="31"/>
      <c r="R156" s="31"/>
      <c r="S156" s="31"/>
      <c r="T156" s="31"/>
      <c r="U156" s="31"/>
    </row>
    <row r="157" spans="1:21" ht="21">
      <c r="A157" s="30"/>
      <c r="B157" s="199"/>
      <c r="C157" s="31"/>
      <c r="D157" s="32"/>
      <c r="E157" s="237"/>
      <c r="F157" s="237"/>
      <c r="G157" s="33"/>
      <c r="H157" s="238"/>
      <c r="I157" s="237"/>
      <c r="J157" s="239"/>
      <c r="K157" s="239"/>
      <c r="L157" s="238"/>
      <c r="M157" s="31"/>
      <c r="N157" s="31"/>
      <c r="O157" s="31"/>
      <c r="P157" s="31"/>
      <c r="Q157" s="31"/>
      <c r="R157" s="31"/>
      <c r="S157" s="31"/>
      <c r="T157" s="31"/>
      <c r="U157" s="31"/>
    </row>
    <row r="158" spans="1:21" ht="21">
      <c r="A158" s="30"/>
      <c r="B158" s="199"/>
      <c r="C158" s="31"/>
      <c r="D158" s="32"/>
      <c r="E158" s="237"/>
      <c r="F158" s="237"/>
      <c r="G158" s="33"/>
      <c r="H158" s="238"/>
      <c r="I158" s="237"/>
      <c r="J158" s="239"/>
      <c r="K158" s="239"/>
      <c r="L158" s="238"/>
      <c r="M158" s="31"/>
      <c r="N158" s="31"/>
      <c r="O158" s="31"/>
      <c r="P158" s="31"/>
      <c r="Q158" s="31"/>
      <c r="R158" s="31"/>
      <c r="S158" s="31"/>
      <c r="T158" s="31"/>
      <c r="U158" s="31"/>
    </row>
    <row r="159" spans="1:21" ht="21">
      <c r="A159" s="30"/>
      <c r="B159" s="199"/>
      <c r="C159" s="31"/>
      <c r="D159" s="32"/>
      <c r="E159" s="237"/>
      <c r="F159" s="237"/>
      <c r="G159" s="33"/>
      <c r="H159" s="238"/>
      <c r="I159" s="237"/>
      <c r="J159" s="239"/>
      <c r="K159" s="239"/>
      <c r="L159" s="238"/>
      <c r="M159" s="31"/>
      <c r="N159" s="31"/>
      <c r="O159" s="31"/>
      <c r="P159" s="31"/>
      <c r="Q159" s="31"/>
      <c r="R159" s="31"/>
      <c r="S159" s="31"/>
      <c r="T159" s="31"/>
      <c r="U159" s="31"/>
    </row>
    <row r="160" spans="1:21" ht="21">
      <c r="A160" s="30"/>
      <c r="B160" s="199"/>
      <c r="C160" s="31"/>
      <c r="D160" s="32"/>
      <c r="E160" s="237"/>
      <c r="F160" s="237"/>
      <c r="G160" s="33"/>
      <c r="H160" s="238"/>
      <c r="I160" s="237"/>
      <c r="J160" s="239"/>
      <c r="K160" s="239"/>
      <c r="L160" s="238"/>
      <c r="M160" s="31"/>
      <c r="N160" s="31"/>
      <c r="O160" s="31"/>
      <c r="P160" s="31"/>
      <c r="Q160" s="31"/>
      <c r="R160" s="31"/>
      <c r="S160" s="31"/>
      <c r="T160" s="31"/>
      <c r="U160" s="31"/>
    </row>
    <row r="161" spans="1:21" ht="21">
      <c r="A161" s="30"/>
      <c r="B161" s="199"/>
      <c r="C161" s="31"/>
      <c r="D161" s="32"/>
      <c r="E161" s="237"/>
      <c r="F161" s="237"/>
      <c r="G161" s="33"/>
      <c r="H161" s="238"/>
      <c r="I161" s="237"/>
      <c r="J161" s="239"/>
      <c r="K161" s="239"/>
      <c r="L161" s="238"/>
      <c r="M161" s="31"/>
      <c r="N161" s="31"/>
      <c r="O161" s="31"/>
      <c r="P161" s="31"/>
      <c r="Q161" s="31"/>
      <c r="R161" s="31"/>
      <c r="S161" s="31"/>
      <c r="T161" s="31"/>
      <c r="U161" s="31"/>
    </row>
    <row r="162" spans="1:21" ht="21">
      <c r="A162" s="30"/>
      <c r="B162" s="199"/>
      <c r="C162" s="31"/>
      <c r="D162" s="32"/>
      <c r="E162" s="237"/>
      <c r="F162" s="237"/>
      <c r="G162" s="33"/>
      <c r="H162" s="238"/>
      <c r="I162" s="237"/>
      <c r="J162" s="239"/>
      <c r="K162" s="239"/>
      <c r="L162" s="238"/>
      <c r="M162" s="31"/>
      <c r="N162" s="31"/>
      <c r="O162" s="31"/>
      <c r="P162" s="31"/>
      <c r="Q162" s="31"/>
      <c r="R162" s="31"/>
      <c r="S162" s="31"/>
      <c r="T162" s="31"/>
      <c r="U162" s="31"/>
    </row>
    <row r="163" spans="1:21" ht="21">
      <c r="A163" s="30"/>
      <c r="B163" s="199"/>
      <c r="C163" s="31"/>
      <c r="D163" s="32"/>
      <c r="E163" s="237"/>
      <c r="F163" s="237"/>
      <c r="G163" s="33"/>
      <c r="H163" s="238"/>
      <c r="I163" s="237"/>
      <c r="J163" s="239"/>
      <c r="K163" s="239"/>
      <c r="L163" s="238"/>
      <c r="M163" s="31"/>
      <c r="N163" s="31"/>
      <c r="O163" s="31"/>
      <c r="P163" s="31"/>
      <c r="Q163" s="31"/>
      <c r="R163" s="31"/>
      <c r="S163" s="31"/>
      <c r="T163" s="31"/>
      <c r="U163" s="31"/>
    </row>
    <row r="164" spans="1:21" ht="21">
      <c r="A164" s="30"/>
      <c r="B164" s="199"/>
      <c r="C164" s="31"/>
      <c r="D164" s="32"/>
      <c r="E164" s="237"/>
      <c r="F164" s="237"/>
      <c r="G164" s="33"/>
      <c r="H164" s="238"/>
      <c r="I164" s="237"/>
      <c r="J164" s="239"/>
      <c r="K164" s="239"/>
      <c r="L164" s="238"/>
      <c r="M164" s="31"/>
      <c r="N164" s="31"/>
      <c r="O164" s="31"/>
      <c r="P164" s="31"/>
      <c r="Q164" s="31"/>
      <c r="R164" s="31"/>
      <c r="S164" s="31"/>
      <c r="T164" s="31"/>
      <c r="U164" s="31"/>
    </row>
    <row r="165" spans="1:21" ht="21">
      <c r="A165" s="30"/>
      <c r="B165" s="199"/>
      <c r="C165" s="31"/>
      <c r="D165" s="32"/>
      <c r="E165" s="237"/>
      <c r="F165" s="237"/>
      <c r="G165" s="33"/>
      <c r="H165" s="238"/>
      <c r="I165" s="237"/>
      <c r="J165" s="239"/>
      <c r="K165" s="239"/>
      <c r="L165" s="238"/>
      <c r="M165" s="31"/>
      <c r="N165" s="31"/>
      <c r="O165" s="31"/>
      <c r="P165" s="31"/>
      <c r="Q165" s="31"/>
      <c r="R165" s="31"/>
      <c r="S165" s="31"/>
      <c r="T165" s="31"/>
      <c r="U165" s="31"/>
    </row>
    <row r="166" spans="1:21" ht="21">
      <c r="A166" s="30"/>
      <c r="B166" s="199"/>
      <c r="C166" s="31"/>
      <c r="D166" s="32"/>
      <c r="E166" s="237"/>
      <c r="F166" s="237"/>
      <c r="G166" s="33"/>
      <c r="H166" s="238"/>
      <c r="I166" s="237"/>
      <c r="J166" s="239"/>
      <c r="K166" s="239"/>
      <c r="L166" s="238"/>
      <c r="M166" s="31"/>
      <c r="N166" s="31"/>
      <c r="O166" s="31"/>
      <c r="P166" s="31"/>
      <c r="Q166" s="31"/>
      <c r="R166" s="31"/>
      <c r="S166" s="31"/>
      <c r="T166" s="31"/>
      <c r="U166" s="31"/>
    </row>
    <row r="167" spans="1:21" ht="21">
      <c r="A167" s="30"/>
      <c r="B167" s="199"/>
      <c r="C167" s="31"/>
      <c r="D167" s="32"/>
      <c r="E167" s="237"/>
      <c r="F167" s="237"/>
      <c r="G167" s="33"/>
      <c r="H167" s="238"/>
      <c r="I167" s="237"/>
      <c r="J167" s="239"/>
      <c r="K167" s="239"/>
      <c r="L167" s="238"/>
      <c r="M167" s="31"/>
      <c r="N167" s="31"/>
      <c r="O167" s="31"/>
      <c r="P167" s="31"/>
      <c r="Q167" s="31"/>
      <c r="R167" s="31"/>
      <c r="S167" s="31"/>
      <c r="T167" s="31"/>
      <c r="U167" s="31"/>
    </row>
    <row r="168" spans="1:21" ht="21">
      <c r="A168" s="30"/>
      <c r="B168" s="199"/>
      <c r="C168" s="31"/>
      <c r="D168" s="32"/>
      <c r="E168" s="237"/>
      <c r="F168" s="237"/>
      <c r="G168" s="33"/>
      <c r="H168" s="238"/>
      <c r="I168" s="237"/>
      <c r="J168" s="239"/>
      <c r="K168" s="239"/>
      <c r="L168" s="238"/>
      <c r="M168" s="31"/>
      <c r="N168" s="31"/>
      <c r="O168" s="31"/>
      <c r="P168" s="31"/>
      <c r="Q168" s="31"/>
      <c r="R168" s="31"/>
      <c r="S168" s="31"/>
      <c r="T168" s="31"/>
      <c r="U168" s="31"/>
    </row>
    <row r="169" spans="1:21" ht="21">
      <c r="A169" s="30"/>
      <c r="B169" s="199"/>
      <c r="C169" s="31"/>
      <c r="D169" s="32"/>
      <c r="E169" s="237"/>
      <c r="F169" s="237"/>
      <c r="G169" s="33"/>
      <c r="H169" s="238"/>
      <c r="I169" s="237"/>
      <c r="J169" s="239"/>
      <c r="K169" s="239"/>
      <c r="L169" s="238"/>
      <c r="M169" s="31"/>
      <c r="N169" s="31"/>
      <c r="O169" s="31"/>
      <c r="P169" s="31"/>
      <c r="Q169" s="31"/>
      <c r="R169" s="31"/>
      <c r="S169" s="31"/>
      <c r="T169" s="31"/>
      <c r="U169" s="31"/>
    </row>
    <row r="170" spans="1:21" ht="21">
      <c r="A170" s="30"/>
      <c r="B170" s="199"/>
      <c r="C170" s="31"/>
      <c r="D170" s="32"/>
      <c r="E170" s="237"/>
      <c r="F170" s="237"/>
      <c r="G170" s="33"/>
      <c r="H170" s="238"/>
      <c r="I170" s="237"/>
      <c r="J170" s="239"/>
      <c r="K170" s="239"/>
      <c r="L170" s="238"/>
      <c r="M170" s="31"/>
      <c r="N170" s="31"/>
      <c r="O170" s="31"/>
      <c r="P170" s="31"/>
      <c r="Q170" s="31"/>
      <c r="R170" s="31"/>
      <c r="S170" s="31"/>
      <c r="T170" s="31"/>
      <c r="U170" s="31"/>
    </row>
    <row r="171" spans="1:21" ht="21">
      <c r="A171" s="30"/>
      <c r="B171" s="199"/>
      <c r="C171" s="31"/>
      <c r="D171" s="32"/>
      <c r="E171" s="237"/>
      <c r="F171" s="237"/>
      <c r="G171" s="33"/>
      <c r="H171" s="238"/>
      <c r="I171" s="237"/>
      <c r="J171" s="239"/>
      <c r="K171" s="239"/>
      <c r="L171" s="238"/>
      <c r="M171" s="31"/>
      <c r="N171" s="31"/>
      <c r="O171" s="31"/>
      <c r="P171" s="31"/>
      <c r="Q171" s="31"/>
      <c r="R171" s="31"/>
      <c r="S171" s="31"/>
      <c r="T171" s="31"/>
      <c r="U171" s="31"/>
    </row>
    <row r="172" spans="1:21" ht="21">
      <c r="A172" s="30"/>
      <c r="B172" s="199"/>
      <c r="C172" s="31"/>
      <c r="D172" s="32"/>
      <c r="E172" s="237"/>
      <c r="F172" s="237"/>
      <c r="G172" s="33"/>
      <c r="H172" s="238"/>
      <c r="I172" s="237"/>
      <c r="J172" s="239"/>
      <c r="K172" s="239"/>
      <c r="L172" s="238"/>
      <c r="M172" s="31"/>
      <c r="N172" s="31"/>
      <c r="O172" s="31"/>
      <c r="P172" s="31"/>
      <c r="Q172" s="31"/>
      <c r="R172" s="31"/>
      <c r="S172" s="31"/>
      <c r="T172" s="31"/>
      <c r="U172" s="31"/>
    </row>
    <row r="173" spans="1:21" ht="21">
      <c r="A173" s="30"/>
      <c r="B173" s="199"/>
      <c r="C173" s="31"/>
      <c r="D173" s="32"/>
      <c r="E173" s="237"/>
      <c r="F173" s="237"/>
      <c r="G173" s="33"/>
      <c r="H173" s="238"/>
      <c r="I173" s="237"/>
      <c r="J173" s="239"/>
      <c r="K173" s="239"/>
      <c r="L173" s="238"/>
      <c r="M173" s="31"/>
      <c r="N173" s="31"/>
      <c r="O173" s="31"/>
      <c r="P173" s="31"/>
      <c r="Q173" s="31"/>
      <c r="R173" s="31"/>
      <c r="S173" s="31"/>
      <c r="T173" s="31"/>
      <c r="U173" s="31"/>
    </row>
    <row r="174" spans="1:21" ht="21">
      <c r="A174" s="30"/>
      <c r="B174" s="199"/>
      <c r="C174" s="31"/>
      <c r="D174" s="32"/>
      <c r="E174" s="237"/>
      <c r="F174" s="237"/>
      <c r="G174" s="33"/>
      <c r="H174" s="238"/>
      <c r="I174" s="237"/>
      <c r="J174" s="239"/>
      <c r="K174" s="239"/>
      <c r="L174" s="238"/>
      <c r="M174" s="31"/>
      <c r="N174" s="31"/>
      <c r="O174" s="31"/>
      <c r="P174" s="31"/>
      <c r="Q174" s="31"/>
      <c r="R174" s="31"/>
      <c r="S174" s="31"/>
      <c r="T174" s="31"/>
      <c r="U174" s="31"/>
    </row>
    <row r="175" spans="1:21" ht="21">
      <c r="A175" s="30"/>
      <c r="B175" s="199"/>
      <c r="C175" s="31"/>
      <c r="D175" s="32"/>
      <c r="E175" s="237"/>
      <c r="F175" s="237"/>
      <c r="G175" s="33"/>
      <c r="H175" s="238"/>
      <c r="I175" s="237"/>
      <c r="J175" s="239"/>
      <c r="K175" s="239"/>
      <c r="L175" s="238"/>
      <c r="M175" s="31"/>
      <c r="N175" s="31"/>
      <c r="O175" s="31"/>
      <c r="P175" s="31"/>
      <c r="Q175" s="31"/>
      <c r="R175" s="31"/>
      <c r="S175" s="31"/>
      <c r="T175" s="31"/>
      <c r="U175" s="31"/>
    </row>
    <row r="176" spans="1:21" ht="21">
      <c r="A176" s="30"/>
      <c r="B176" s="199"/>
      <c r="C176" s="31"/>
      <c r="D176" s="32"/>
      <c r="E176" s="237"/>
      <c r="F176" s="237"/>
      <c r="G176" s="33"/>
      <c r="H176" s="238"/>
      <c r="I176" s="237"/>
      <c r="J176" s="239"/>
      <c r="K176" s="239"/>
      <c r="L176" s="238"/>
      <c r="M176" s="31"/>
      <c r="N176" s="31"/>
      <c r="O176" s="31"/>
      <c r="P176" s="31"/>
      <c r="Q176" s="31"/>
      <c r="R176" s="31"/>
      <c r="S176" s="31"/>
      <c r="T176" s="31"/>
      <c r="U176" s="31"/>
    </row>
    <row r="177" spans="1:21" ht="21">
      <c r="A177" s="30"/>
      <c r="B177" s="199"/>
      <c r="C177" s="31"/>
      <c r="D177" s="32"/>
      <c r="E177" s="237"/>
      <c r="F177" s="237"/>
      <c r="G177" s="33"/>
      <c r="H177" s="238"/>
      <c r="I177" s="237"/>
      <c r="J177" s="239"/>
      <c r="K177" s="239"/>
      <c r="L177" s="238"/>
      <c r="M177" s="31"/>
      <c r="N177" s="31"/>
      <c r="O177" s="31"/>
      <c r="P177" s="31"/>
      <c r="Q177" s="31"/>
      <c r="R177" s="31"/>
      <c r="S177" s="31"/>
      <c r="T177" s="31"/>
      <c r="U177" s="31"/>
    </row>
    <row r="178" spans="1:21" ht="21">
      <c r="A178" s="30"/>
      <c r="B178" s="199"/>
      <c r="C178" s="31"/>
      <c r="D178" s="32"/>
      <c r="E178" s="237"/>
      <c r="F178" s="237"/>
      <c r="G178" s="33"/>
      <c r="H178" s="238"/>
      <c r="I178" s="237"/>
      <c r="J178" s="239"/>
      <c r="K178" s="239"/>
      <c r="L178" s="238"/>
      <c r="M178" s="31"/>
      <c r="N178" s="31"/>
      <c r="O178" s="31"/>
      <c r="P178" s="31"/>
      <c r="Q178" s="31"/>
      <c r="R178" s="31"/>
      <c r="S178" s="31"/>
      <c r="T178" s="31"/>
      <c r="U178" s="31"/>
    </row>
    <row r="179" spans="1:21" ht="21">
      <c r="A179" s="30"/>
      <c r="B179" s="199"/>
      <c r="C179" s="31"/>
      <c r="D179" s="32"/>
      <c r="E179" s="237"/>
      <c r="F179" s="237"/>
      <c r="G179" s="33"/>
      <c r="H179" s="238"/>
      <c r="I179" s="237"/>
      <c r="J179" s="239"/>
      <c r="K179" s="239"/>
      <c r="L179" s="238"/>
      <c r="M179" s="31"/>
      <c r="N179" s="31"/>
      <c r="O179" s="31"/>
      <c r="P179" s="31"/>
      <c r="Q179" s="31"/>
      <c r="R179" s="31"/>
      <c r="S179" s="31"/>
      <c r="T179" s="31"/>
      <c r="U179" s="31"/>
    </row>
    <row r="180" spans="1:21" ht="21">
      <c r="A180" s="30"/>
      <c r="B180" s="199"/>
      <c r="C180" s="31"/>
      <c r="D180" s="32"/>
      <c r="E180" s="237"/>
      <c r="F180" s="237"/>
      <c r="G180" s="33"/>
      <c r="H180" s="238"/>
      <c r="I180" s="237"/>
      <c r="J180" s="239"/>
      <c r="K180" s="239"/>
      <c r="L180" s="238"/>
      <c r="M180" s="31"/>
      <c r="N180" s="31"/>
      <c r="O180" s="31"/>
      <c r="P180" s="31"/>
      <c r="Q180" s="31"/>
      <c r="R180" s="31"/>
      <c r="S180" s="31"/>
      <c r="T180" s="31"/>
      <c r="U180" s="31"/>
    </row>
    <row r="181" spans="1:21" ht="21">
      <c r="A181" s="30"/>
      <c r="B181" s="199"/>
      <c r="C181" s="31"/>
      <c r="D181" s="32"/>
      <c r="E181" s="237"/>
      <c r="F181" s="237"/>
      <c r="G181" s="33"/>
      <c r="H181" s="238"/>
      <c r="I181" s="237"/>
      <c r="J181" s="239"/>
      <c r="K181" s="239"/>
      <c r="L181" s="238"/>
      <c r="M181" s="31"/>
      <c r="N181" s="31"/>
      <c r="O181" s="31"/>
      <c r="P181" s="31"/>
      <c r="Q181" s="31"/>
      <c r="R181" s="31"/>
      <c r="S181" s="31"/>
      <c r="T181" s="31"/>
      <c r="U181" s="31"/>
    </row>
    <row r="182" spans="1:21" ht="21">
      <c r="A182" s="30"/>
      <c r="B182" s="199"/>
      <c r="C182" s="31"/>
      <c r="D182" s="32"/>
      <c r="E182" s="237"/>
      <c r="F182" s="237"/>
      <c r="G182" s="33"/>
      <c r="H182" s="238"/>
      <c r="I182" s="237"/>
      <c r="J182" s="239"/>
      <c r="K182" s="239"/>
      <c r="L182" s="238"/>
      <c r="M182" s="31"/>
      <c r="N182" s="31"/>
      <c r="O182" s="31"/>
      <c r="P182" s="31"/>
      <c r="Q182" s="31"/>
      <c r="R182" s="31"/>
      <c r="S182" s="31"/>
      <c r="T182" s="31"/>
      <c r="U182" s="31"/>
    </row>
    <row r="183" spans="1:21" ht="21">
      <c r="A183" s="30"/>
      <c r="B183" s="199"/>
      <c r="C183" s="31"/>
      <c r="D183" s="32"/>
      <c r="E183" s="237"/>
      <c r="F183" s="237"/>
      <c r="G183" s="33"/>
      <c r="H183" s="238"/>
      <c r="I183" s="237"/>
      <c r="J183" s="239"/>
      <c r="K183" s="239"/>
      <c r="L183" s="238"/>
      <c r="M183" s="31"/>
      <c r="N183" s="31"/>
      <c r="O183" s="31"/>
      <c r="P183" s="31"/>
      <c r="Q183" s="31"/>
      <c r="R183" s="31"/>
      <c r="S183" s="31"/>
      <c r="T183" s="31"/>
      <c r="U183" s="31"/>
    </row>
    <row r="184" spans="1:21" ht="21">
      <c r="A184" s="30"/>
      <c r="B184" s="199"/>
      <c r="C184" s="31"/>
      <c r="D184" s="32"/>
      <c r="E184" s="237"/>
      <c r="F184" s="237"/>
      <c r="G184" s="33"/>
      <c r="H184" s="238"/>
      <c r="I184" s="237"/>
      <c r="J184" s="239"/>
      <c r="K184" s="239"/>
      <c r="L184" s="238"/>
      <c r="M184" s="31"/>
      <c r="N184" s="31"/>
      <c r="O184" s="31"/>
      <c r="P184" s="31"/>
      <c r="Q184" s="31"/>
      <c r="R184" s="31"/>
      <c r="S184" s="31"/>
      <c r="T184" s="31"/>
      <c r="U184" s="31"/>
    </row>
    <row r="185" spans="1:21" ht="21">
      <c r="A185" s="30"/>
      <c r="B185" s="199"/>
      <c r="C185" s="31"/>
      <c r="D185" s="32"/>
      <c r="E185" s="237"/>
      <c r="F185" s="237"/>
      <c r="G185" s="33"/>
      <c r="H185" s="238"/>
      <c r="I185" s="237"/>
      <c r="J185" s="239"/>
      <c r="K185" s="239"/>
      <c r="L185" s="238"/>
      <c r="M185" s="31"/>
      <c r="N185" s="31"/>
      <c r="O185" s="31"/>
      <c r="P185" s="31"/>
      <c r="Q185" s="31"/>
      <c r="R185" s="31"/>
      <c r="S185" s="31"/>
      <c r="T185" s="31"/>
      <c r="U185" s="31"/>
    </row>
    <row r="186" spans="1:21" ht="21">
      <c r="A186" s="30"/>
      <c r="B186" s="199"/>
      <c r="C186" s="31"/>
      <c r="D186" s="32"/>
      <c r="E186" s="237"/>
      <c r="F186" s="237"/>
      <c r="G186" s="33"/>
      <c r="H186" s="238"/>
      <c r="I186" s="237"/>
      <c r="J186" s="239"/>
      <c r="K186" s="239"/>
      <c r="L186" s="238"/>
      <c r="M186" s="31"/>
      <c r="N186" s="31"/>
      <c r="O186" s="31"/>
      <c r="P186" s="31"/>
      <c r="Q186" s="31"/>
      <c r="R186" s="31"/>
      <c r="S186" s="31"/>
      <c r="T186" s="31"/>
      <c r="U186" s="31"/>
    </row>
    <row r="187" spans="1:21" ht="21">
      <c r="A187" s="30"/>
      <c r="B187" s="199"/>
      <c r="C187" s="31"/>
      <c r="D187" s="32"/>
      <c r="E187" s="237"/>
      <c r="F187" s="237"/>
      <c r="G187" s="33"/>
      <c r="H187" s="238"/>
      <c r="I187" s="237"/>
      <c r="J187" s="239"/>
      <c r="K187" s="239"/>
      <c r="L187" s="238"/>
      <c r="M187" s="31"/>
      <c r="N187" s="31"/>
      <c r="O187" s="31"/>
      <c r="P187" s="31"/>
      <c r="Q187" s="31"/>
      <c r="R187" s="31"/>
      <c r="S187" s="31"/>
      <c r="T187" s="31"/>
      <c r="U187" s="31"/>
    </row>
    <row r="188" spans="1:21" ht="21">
      <c r="A188" s="30"/>
      <c r="B188" s="199"/>
      <c r="C188" s="31"/>
      <c r="D188" s="32"/>
      <c r="E188" s="237"/>
      <c r="F188" s="237"/>
      <c r="G188" s="33"/>
      <c r="H188" s="238"/>
      <c r="I188" s="237"/>
      <c r="J188" s="239"/>
      <c r="K188" s="239"/>
      <c r="L188" s="238"/>
      <c r="M188" s="31"/>
      <c r="N188" s="31"/>
      <c r="O188" s="31"/>
      <c r="P188" s="31"/>
      <c r="Q188" s="31"/>
      <c r="R188" s="31"/>
      <c r="S188" s="31"/>
      <c r="T188" s="31"/>
      <c r="U188" s="31"/>
    </row>
    <row r="189" spans="1:21" ht="21">
      <c r="A189" s="30"/>
      <c r="B189" s="199"/>
      <c r="C189" s="31"/>
      <c r="D189" s="32"/>
      <c r="E189" s="237"/>
      <c r="F189" s="237"/>
      <c r="G189" s="33"/>
      <c r="H189" s="238"/>
      <c r="I189" s="237"/>
      <c r="J189" s="239"/>
      <c r="K189" s="239"/>
      <c r="L189" s="238"/>
      <c r="M189" s="31"/>
      <c r="N189" s="31"/>
      <c r="O189" s="31"/>
      <c r="P189" s="31"/>
      <c r="Q189" s="31"/>
      <c r="R189" s="31"/>
      <c r="S189" s="31"/>
      <c r="T189" s="31"/>
      <c r="U189" s="31"/>
    </row>
    <row r="190" spans="1:21" ht="21">
      <c r="A190" s="30"/>
      <c r="B190" s="199"/>
      <c r="C190" s="31"/>
      <c r="D190" s="32"/>
      <c r="E190" s="237"/>
      <c r="F190" s="237"/>
      <c r="G190" s="33"/>
      <c r="H190" s="238"/>
      <c r="I190" s="237"/>
      <c r="J190" s="239"/>
      <c r="K190" s="239"/>
      <c r="L190" s="238"/>
      <c r="M190" s="31"/>
      <c r="N190" s="31"/>
      <c r="O190" s="31"/>
      <c r="P190" s="31"/>
      <c r="Q190" s="31"/>
      <c r="R190" s="31"/>
      <c r="S190" s="31"/>
      <c r="T190" s="31"/>
      <c r="U190" s="31"/>
    </row>
    <row r="191" spans="1:21" ht="21">
      <c r="A191" s="30"/>
      <c r="B191" s="199"/>
      <c r="C191" s="31"/>
      <c r="D191" s="32"/>
      <c r="E191" s="237"/>
      <c r="F191" s="237"/>
      <c r="G191" s="33"/>
      <c r="H191" s="238"/>
      <c r="I191" s="237"/>
      <c r="J191" s="239"/>
      <c r="K191" s="239"/>
      <c r="L191" s="238"/>
      <c r="M191" s="31"/>
      <c r="N191" s="31"/>
      <c r="O191" s="31"/>
      <c r="P191" s="31"/>
      <c r="Q191" s="31"/>
      <c r="R191" s="31"/>
      <c r="S191" s="31"/>
      <c r="T191" s="31"/>
      <c r="U191" s="31"/>
    </row>
    <row r="192" spans="1:21" ht="21">
      <c r="A192" s="30"/>
      <c r="B192" s="199"/>
      <c r="C192" s="31"/>
      <c r="D192" s="32"/>
      <c r="E192" s="237"/>
      <c r="F192" s="237"/>
      <c r="G192" s="33"/>
      <c r="H192" s="238"/>
      <c r="I192" s="237"/>
      <c r="J192" s="239"/>
      <c r="K192" s="239"/>
      <c r="L192" s="238"/>
      <c r="M192" s="31"/>
      <c r="N192" s="31"/>
      <c r="O192" s="31"/>
      <c r="P192" s="31"/>
      <c r="Q192" s="31"/>
      <c r="R192" s="31"/>
      <c r="S192" s="31"/>
      <c r="T192" s="31"/>
      <c r="U192" s="31"/>
    </row>
    <row r="193" spans="1:21" ht="21">
      <c r="A193" s="30"/>
      <c r="B193" s="199"/>
      <c r="C193" s="31"/>
      <c r="D193" s="32"/>
      <c r="E193" s="237"/>
      <c r="F193" s="237"/>
      <c r="G193" s="33"/>
      <c r="H193" s="238"/>
      <c r="I193" s="237"/>
      <c r="J193" s="239"/>
      <c r="K193" s="239"/>
      <c r="L193" s="238"/>
      <c r="M193" s="31"/>
      <c r="N193" s="31"/>
      <c r="O193" s="31"/>
      <c r="P193" s="31"/>
      <c r="Q193" s="31"/>
      <c r="R193" s="31"/>
      <c r="S193" s="31"/>
      <c r="T193" s="31"/>
      <c r="U193" s="31"/>
    </row>
    <row r="194" spans="1:21" ht="21">
      <c r="A194" s="30"/>
      <c r="B194" s="199"/>
      <c r="C194" s="31"/>
      <c r="D194" s="32"/>
      <c r="E194" s="237"/>
      <c r="F194" s="237"/>
      <c r="G194" s="33"/>
      <c r="H194" s="238"/>
      <c r="I194" s="237"/>
      <c r="J194" s="239"/>
      <c r="K194" s="239"/>
      <c r="L194" s="238"/>
      <c r="M194" s="31"/>
      <c r="N194" s="31"/>
      <c r="O194" s="31"/>
      <c r="P194" s="31"/>
      <c r="Q194" s="31"/>
      <c r="R194" s="31"/>
      <c r="S194" s="31"/>
      <c r="T194" s="31"/>
      <c r="U194" s="31"/>
    </row>
    <row r="195" spans="1:21" ht="21">
      <c r="A195" s="30"/>
      <c r="B195" s="199"/>
      <c r="C195" s="31"/>
      <c r="D195" s="32"/>
      <c r="E195" s="237"/>
      <c r="F195" s="237"/>
      <c r="G195" s="33"/>
      <c r="H195" s="238"/>
      <c r="I195" s="237"/>
      <c r="J195" s="239"/>
      <c r="K195" s="239"/>
      <c r="L195" s="238"/>
      <c r="M195" s="31"/>
      <c r="N195" s="31"/>
      <c r="O195" s="31"/>
      <c r="P195" s="31"/>
      <c r="Q195" s="31"/>
      <c r="R195" s="31"/>
      <c r="S195" s="31"/>
      <c r="T195" s="31"/>
      <c r="U195" s="31"/>
    </row>
    <row r="196" spans="1:21" ht="21">
      <c r="A196" s="30"/>
      <c r="B196" s="199"/>
      <c r="C196" s="31"/>
      <c r="D196" s="32"/>
      <c r="E196" s="237"/>
      <c r="F196" s="237"/>
      <c r="G196" s="33"/>
      <c r="H196" s="238"/>
      <c r="I196" s="237"/>
      <c r="J196" s="239"/>
      <c r="K196" s="239"/>
      <c r="L196" s="238"/>
      <c r="M196" s="31"/>
      <c r="N196" s="31"/>
      <c r="O196" s="31"/>
      <c r="P196" s="31"/>
      <c r="Q196" s="31"/>
      <c r="R196" s="31"/>
      <c r="S196" s="31"/>
      <c r="T196" s="31"/>
      <c r="U196" s="31"/>
    </row>
    <row r="197" spans="1:21" ht="21">
      <c r="A197" s="30"/>
      <c r="B197" s="199"/>
      <c r="C197" s="31"/>
      <c r="D197" s="32"/>
      <c r="E197" s="237"/>
      <c r="F197" s="237"/>
      <c r="G197" s="33"/>
      <c r="H197" s="238"/>
      <c r="I197" s="237"/>
      <c r="J197" s="239"/>
      <c r="K197" s="239"/>
      <c r="L197" s="238"/>
      <c r="M197" s="31"/>
      <c r="N197" s="31"/>
      <c r="O197" s="31"/>
      <c r="P197" s="31"/>
      <c r="Q197" s="31"/>
      <c r="R197" s="31"/>
      <c r="S197" s="31"/>
      <c r="T197" s="31"/>
      <c r="U197" s="31"/>
    </row>
    <row r="198" spans="1:21" ht="21">
      <c r="A198" s="30"/>
      <c r="B198" s="199"/>
      <c r="C198" s="31"/>
      <c r="D198" s="32"/>
      <c r="E198" s="237"/>
      <c r="F198" s="237"/>
      <c r="G198" s="33"/>
      <c r="H198" s="238"/>
      <c r="I198" s="237"/>
      <c r="J198" s="239"/>
      <c r="K198" s="239"/>
      <c r="L198" s="238"/>
      <c r="M198" s="31"/>
      <c r="N198" s="31"/>
      <c r="O198" s="31"/>
      <c r="P198" s="31"/>
      <c r="Q198" s="31"/>
      <c r="R198" s="31"/>
      <c r="S198" s="31"/>
      <c r="T198" s="31"/>
      <c r="U198" s="31"/>
    </row>
    <row r="199" spans="1:21" ht="21">
      <c r="A199" s="30"/>
      <c r="B199" s="199"/>
      <c r="C199" s="31"/>
      <c r="D199" s="32"/>
      <c r="E199" s="237"/>
      <c r="F199" s="237"/>
      <c r="G199" s="33"/>
      <c r="H199" s="238"/>
      <c r="I199" s="237"/>
      <c r="J199" s="239"/>
      <c r="K199" s="239"/>
      <c r="L199" s="238"/>
      <c r="M199" s="31"/>
      <c r="N199" s="31"/>
      <c r="O199" s="31"/>
      <c r="P199" s="31"/>
      <c r="Q199" s="31"/>
      <c r="R199" s="31"/>
      <c r="S199" s="31"/>
      <c r="T199" s="31"/>
      <c r="U199" s="31"/>
    </row>
    <row r="200" spans="1:21" ht="21">
      <c r="A200" s="30"/>
      <c r="B200" s="199"/>
      <c r="C200" s="31"/>
      <c r="D200" s="32"/>
      <c r="E200" s="237"/>
      <c r="F200" s="237"/>
      <c r="G200" s="33"/>
      <c r="H200" s="238"/>
      <c r="I200" s="237"/>
      <c r="J200" s="239"/>
      <c r="K200" s="239"/>
      <c r="L200" s="238"/>
      <c r="M200" s="31"/>
      <c r="N200" s="31"/>
      <c r="O200" s="31"/>
      <c r="P200" s="31"/>
      <c r="Q200" s="31"/>
      <c r="R200" s="31"/>
      <c r="S200" s="31"/>
      <c r="T200" s="31"/>
      <c r="U200" s="31"/>
    </row>
    <row r="201" spans="1:21" ht="21">
      <c r="A201" s="30"/>
      <c r="B201" s="199"/>
      <c r="C201" s="31"/>
      <c r="D201" s="32"/>
      <c r="E201" s="237"/>
      <c r="F201" s="237"/>
      <c r="G201" s="33"/>
      <c r="H201" s="238"/>
      <c r="I201" s="237"/>
      <c r="J201" s="239"/>
      <c r="K201" s="239"/>
      <c r="L201" s="238"/>
      <c r="M201" s="31"/>
      <c r="N201" s="31"/>
      <c r="O201" s="31"/>
      <c r="P201" s="31"/>
      <c r="Q201" s="31"/>
      <c r="R201" s="31"/>
      <c r="S201" s="31"/>
      <c r="T201" s="31"/>
      <c r="U201" s="31"/>
    </row>
    <row r="202" spans="1:21" ht="21">
      <c r="A202" s="30"/>
      <c r="B202" s="199"/>
      <c r="C202" s="31"/>
      <c r="D202" s="32"/>
      <c r="E202" s="237"/>
      <c r="F202" s="237"/>
      <c r="G202" s="33"/>
      <c r="H202" s="238"/>
      <c r="I202" s="237"/>
      <c r="J202" s="239"/>
      <c r="K202" s="239"/>
      <c r="L202" s="238"/>
      <c r="M202" s="31"/>
      <c r="N202" s="31"/>
      <c r="O202" s="31"/>
      <c r="P202" s="31"/>
      <c r="Q202" s="31"/>
      <c r="R202" s="31"/>
      <c r="S202" s="31"/>
      <c r="T202" s="31"/>
      <c r="U202" s="31"/>
    </row>
    <row r="203" spans="1:21" ht="21">
      <c r="A203" s="30"/>
      <c r="B203" s="199"/>
      <c r="C203" s="31"/>
      <c r="D203" s="32"/>
      <c r="E203" s="237"/>
      <c r="F203" s="237"/>
      <c r="G203" s="33"/>
      <c r="H203" s="238"/>
      <c r="I203" s="237"/>
      <c r="J203" s="239"/>
      <c r="K203" s="239"/>
      <c r="L203" s="238"/>
      <c r="M203" s="31"/>
      <c r="N203" s="31"/>
      <c r="O203" s="31"/>
      <c r="P203" s="31"/>
      <c r="Q203" s="31"/>
      <c r="R203" s="31"/>
      <c r="S203" s="31"/>
      <c r="T203" s="31"/>
      <c r="U203" s="31"/>
    </row>
    <row r="204" spans="1:21" ht="21">
      <c r="A204" s="30"/>
      <c r="B204" s="199"/>
      <c r="C204" s="31"/>
      <c r="D204" s="32"/>
      <c r="E204" s="237"/>
      <c r="F204" s="237"/>
      <c r="G204" s="33"/>
      <c r="H204" s="238"/>
      <c r="I204" s="237"/>
      <c r="J204" s="239"/>
      <c r="K204" s="239"/>
      <c r="L204" s="238"/>
      <c r="M204" s="31"/>
      <c r="N204" s="31"/>
      <c r="O204" s="31"/>
      <c r="P204" s="31"/>
      <c r="Q204" s="31"/>
      <c r="R204" s="31"/>
      <c r="S204" s="31"/>
      <c r="T204" s="31"/>
      <c r="U204" s="31"/>
    </row>
    <row r="205" spans="1:21" ht="21">
      <c r="A205" s="30"/>
      <c r="B205" s="199"/>
      <c r="C205" s="31"/>
      <c r="D205" s="32"/>
      <c r="E205" s="237"/>
      <c r="F205" s="237"/>
      <c r="G205" s="33"/>
      <c r="H205" s="238"/>
      <c r="I205" s="237"/>
      <c r="J205" s="239"/>
      <c r="K205" s="239"/>
      <c r="L205" s="238"/>
      <c r="M205" s="31"/>
      <c r="N205" s="31"/>
      <c r="O205" s="31"/>
      <c r="P205" s="31"/>
      <c r="Q205" s="31"/>
      <c r="R205" s="31"/>
      <c r="S205" s="31"/>
      <c r="T205" s="31"/>
      <c r="U205" s="31"/>
    </row>
    <row r="206" spans="1:21" ht="21">
      <c r="A206" s="30"/>
      <c r="B206" s="199"/>
      <c r="C206" s="31"/>
      <c r="D206" s="32"/>
      <c r="E206" s="237"/>
      <c r="F206" s="237"/>
      <c r="G206" s="33"/>
      <c r="H206" s="238"/>
      <c r="I206" s="237"/>
      <c r="J206" s="239"/>
      <c r="K206" s="239"/>
      <c r="L206" s="238"/>
      <c r="M206" s="31"/>
      <c r="N206" s="31"/>
      <c r="O206" s="31"/>
      <c r="P206" s="31"/>
      <c r="Q206" s="31"/>
      <c r="R206" s="31"/>
      <c r="S206" s="31"/>
      <c r="T206" s="31"/>
      <c r="U206" s="31"/>
    </row>
    <row r="207" spans="1:21" ht="21">
      <c r="A207" s="30"/>
      <c r="B207" s="199"/>
      <c r="C207" s="31"/>
      <c r="D207" s="32"/>
      <c r="E207" s="237"/>
      <c r="F207" s="237"/>
      <c r="G207" s="33"/>
      <c r="H207" s="238"/>
      <c r="I207" s="237"/>
      <c r="J207" s="239"/>
      <c r="K207" s="239"/>
      <c r="L207" s="238"/>
      <c r="M207" s="31"/>
      <c r="N207" s="31"/>
      <c r="O207" s="31"/>
      <c r="P207" s="31"/>
      <c r="Q207" s="31"/>
      <c r="R207" s="31"/>
      <c r="S207" s="31"/>
      <c r="T207" s="31"/>
      <c r="U207" s="31"/>
    </row>
    <row r="208" spans="1:21" ht="21">
      <c r="A208" s="30"/>
      <c r="B208" s="199"/>
      <c r="C208" s="31"/>
      <c r="D208" s="32"/>
      <c r="E208" s="237"/>
      <c r="F208" s="237"/>
      <c r="G208" s="33"/>
      <c r="H208" s="238"/>
      <c r="I208" s="237"/>
      <c r="J208" s="239"/>
      <c r="K208" s="239"/>
      <c r="L208" s="238"/>
      <c r="M208" s="31"/>
      <c r="N208" s="31"/>
      <c r="O208" s="31"/>
      <c r="P208" s="31"/>
      <c r="Q208" s="31"/>
      <c r="R208" s="31"/>
      <c r="S208" s="31"/>
      <c r="T208" s="31"/>
      <c r="U208" s="31"/>
    </row>
    <row r="209" spans="1:21" ht="21">
      <c r="A209" s="30"/>
      <c r="B209" s="199"/>
      <c r="C209" s="31"/>
      <c r="D209" s="32"/>
      <c r="E209" s="237"/>
      <c r="F209" s="237"/>
      <c r="G209" s="33"/>
      <c r="H209" s="238"/>
      <c r="I209" s="237"/>
      <c r="J209" s="239"/>
      <c r="K209" s="239"/>
      <c r="L209" s="238"/>
      <c r="M209" s="31"/>
      <c r="N209" s="31"/>
      <c r="O209" s="31"/>
      <c r="P209" s="31"/>
      <c r="Q209" s="31"/>
      <c r="R209" s="31"/>
      <c r="S209" s="31"/>
      <c r="T209" s="31"/>
      <c r="U209" s="31"/>
    </row>
    <row r="210" spans="1:21" ht="21">
      <c r="A210" s="30"/>
      <c r="B210" s="199"/>
      <c r="C210" s="31"/>
      <c r="D210" s="32"/>
      <c r="E210" s="237"/>
      <c r="F210" s="237"/>
      <c r="G210" s="33"/>
      <c r="H210" s="238"/>
      <c r="I210" s="237"/>
      <c r="J210" s="239"/>
      <c r="K210" s="239"/>
      <c r="L210" s="238"/>
      <c r="M210" s="31"/>
      <c r="N210" s="31"/>
      <c r="O210" s="31"/>
      <c r="P210" s="31"/>
      <c r="Q210" s="31"/>
      <c r="R210" s="31"/>
      <c r="S210" s="31"/>
      <c r="T210" s="31"/>
      <c r="U210" s="31"/>
    </row>
    <row r="211" spans="1:21" ht="21">
      <c r="A211" s="30"/>
      <c r="B211" s="199"/>
      <c r="C211" s="31"/>
      <c r="D211" s="32"/>
      <c r="E211" s="237"/>
      <c r="F211" s="237"/>
      <c r="G211" s="33"/>
      <c r="H211" s="238"/>
      <c r="I211" s="237"/>
      <c r="J211" s="239"/>
      <c r="K211" s="239"/>
      <c r="L211" s="238"/>
      <c r="M211" s="31"/>
      <c r="N211" s="31"/>
      <c r="O211" s="31"/>
      <c r="P211" s="31"/>
      <c r="Q211" s="31"/>
      <c r="R211" s="31"/>
      <c r="S211" s="31"/>
      <c r="T211" s="31"/>
      <c r="U211" s="31"/>
    </row>
    <row r="212" spans="1:21" ht="21">
      <c r="A212" s="30"/>
      <c r="B212" s="199"/>
      <c r="C212" s="31"/>
      <c r="D212" s="32"/>
      <c r="E212" s="237"/>
      <c r="F212" s="237"/>
      <c r="G212" s="33"/>
      <c r="H212" s="238"/>
      <c r="I212" s="237"/>
      <c r="J212" s="239"/>
      <c r="K212" s="239"/>
      <c r="L212" s="238"/>
      <c r="M212" s="31"/>
      <c r="N212" s="31"/>
      <c r="O212" s="31"/>
      <c r="P212" s="31"/>
      <c r="Q212" s="31"/>
      <c r="R212" s="31"/>
      <c r="S212" s="31"/>
      <c r="T212" s="31"/>
      <c r="U212" s="31"/>
    </row>
    <row r="213" spans="1:21" ht="21">
      <c r="A213" s="30"/>
      <c r="B213" s="199"/>
      <c r="C213" s="31"/>
      <c r="D213" s="32"/>
      <c r="E213" s="237"/>
      <c r="F213" s="237"/>
      <c r="G213" s="33"/>
      <c r="H213" s="238"/>
      <c r="I213" s="237"/>
      <c r="J213" s="239"/>
      <c r="K213" s="239"/>
      <c r="L213" s="238"/>
      <c r="M213" s="31"/>
      <c r="N213" s="31"/>
      <c r="O213" s="31"/>
      <c r="P213" s="31"/>
      <c r="Q213" s="31"/>
      <c r="R213" s="31"/>
      <c r="S213" s="31"/>
      <c r="T213" s="31"/>
      <c r="U213" s="31"/>
    </row>
    <row r="214" spans="1:21" ht="21">
      <c r="A214" s="30"/>
      <c r="B214" s="199"/>
      <c r="C214" s="31"/>
      <c r="D214" s="32"/>
      <c r="E214" s="237"/>
      <c r="F214" s="237"/>
      <c r="G214" s="33"/>
      <c r="H214" s="238"/>
      <c r="I214" s="237"/>
      <c r="J214" s="239"/>
      <c r="K214" s="239"/>
      <c r="L214" s="238"/>
      <c r="M214" s="31"/>
      <c r="N214" s="31"/>
      <c r="O214" s="31"/>
      <c r="P214" s="31"/>
      <c r="Q214" s="31"/>
      <c r="R214" s="31"/>
      <c r="S214" s="31"/>
      <c r="T214" s="31"/>
      <c r="U214" s="31"/>
    </row>
    <row r="215" spans="1:21" ht="21">
      <c r="A215" s="30"/>
      <c r="B215" s="199"/>
      <c r="C215" s="31"/>
      <c r="D215" s="32"/>
      <c r="E215" s="237"/>
      <c r="F215" s="237"/>
      <c r="G215" s="33"/>
      <c r="H215" s="238"/>
      <c r="I215" s="237"/>
      <c r="J215" s="239"/>
      <c r="K215" s="239"/>
      <c r="L215" s="238"/>
      <c r="M215" s="31"/>
      <c r="N215" s="31"/>
      <c r="O215" s="31"/>
      <c r="P215" s="31"/>
      <c r="Q215" s="31"/>
      <c r="R215" s="31"/>
      <c r="S215" s="31"/>
      <c r="T215" s="31"/>
      <c r="U215" s="31"/>
    </row>
    <row r="216" spans="1:21" ht="21">
      <c r="A216" s="30"/>
      <c r="B216" s="199"/>
      <c r="C216" s="31"/>
      <c r="D216" s="32"/>
      <c r="E216" s="237"/>
      <c r="F216" s="237"/>
      <c r="G216" s="33"/>
      <c r="H216" s="238"/>
      <c r="I216" s="237"/>
      <c r="J216" s="239"/>
      <c r="K216" s="239"/>
      <c r="L216" s="238"/>
      <c r="M216" s="31"/>
      <c r="N216" s="31"/>
      <c r="O216" s="31"/>
      <c r="P216" s="31"/>
      <c r="Q216" s="31"/>
      <c r="R216" s="31"/>
      <c r="S216" s="31"/>
      <c r="T216" s="31"/>
      <c r="U216" s="31"/>
    </row>
    <row r="217" spans="1:21" ht="21">
      <c r="A217" s="30"/>
      <c r="B217" s="199"/>
      <c r="C217" s="31"/>
      <c r="D217" s="32"/>
      <c r="E217" s="237"/>
      <c r="F217" s="237"/>
      <c r="G217" s="33"/>
      <c r="H217" s="238"/>
      <c r="I217" s="237"/>
      <c r="J217" s="239"/>
      <c r="K217" s="239"/>
      <c r="L217" s="238"/>
      <c r="M217" s="31"/>
      <c r="N217" s="31"/>
      <c r="O217" s="31"/>
      <c r="P217" s="31"/>
      <c r="Q217" s="31"/>
      <c r="R217" s="31"/>
      <c r="S217" s="31"/>
      <c r="T217" s="31"/>
      <c r="U217" s="31"/>
    </row>
    <row r="218" spans="1:21" ht="21">
      <c r="A218" s="30"/>
      <c r="B218" s="199"/>
      <c r="C218" s="31"/>
      <c r="D218" s="32"/>
      <c r="E218" s="237"/>
      <c r="F218" s="237"/>
      <c r="G218" s="33"/>
      <c r="H218" s="238"/>
      <c r="I218" s="237"/>
      <c r="J218" s="239"/>
      <c r="K218" s="239"/>
      <c r="L218" s="238"/>
      <c r="M218" s="31"/>
      <c r="N218" s="31"/>
      <c r="O218" s="31"/>
      <c r="P218" s="31"/>
      <c r="Q218" s="31"/>
      <c r="R218" s="31"/>
      <c r="S218" s="31"/>
      <c r="T218" s="31"/>
      <c r="U218" s="31"/>
    </row>
    <row r="219" spans="1:21" ht="21">
      <c r="A219" s="30"/>
      <c r="B219" s="199"/>
      <c r="C219" s="31"/>
      <c r="D219" s="32"/>
      <c r="E219" s="237"/>
      <c r="F219" s="237"/>
      <c r="G219" s="33"/>
      <c r="H219" s="238"/>
      <c r="I219" s="237"/>
      <c r="J219" s="239"/>
      <c r="K219" s="239"/>
      <c r="L219" s="238"/>
      <c r="M219" s="31"/>
      <c r="N219" s="31"/>
      <c r="O219" s="31"/>
      <c r="P219" s="31"/>
      <c r="Q219" s="31"/>
      <c r="R219" s="31"/>
      <c r="S219" s="31"/>
      <c r="T219" s="31"/>
      <c r="U219" s="31"/>
    </row>
    <row r="220" spans="1:21" ht="21">
      <c r="A220" s="30"/>
      <c r="B220" s="199"/>
      <c r="C220" s="31"/>
      <c r="D220" s="32"/>
      <c r="E220" s="237"/>
      <c r="F220" s="237"/>
      <c r="G220" s="33"/>
      <c r="H220" s="238"/>
      <c r="I220" s="237"/>
      <c r="J220" s="239"/>
      <c r="K220" s="239"/>
      <c r="L220" s="238"/>
      <c r="M220" s="31"/>
      <c r="N220" s="31"/>
      <c r="O220" s="31"/>
      <c r="P220" s="31"/>
      <c r="Q220" s="31"/>
      <c r="R220" s="31"/>
      <c r="S220" s="31"/>
      <c r="T220" s="31"/>
      <c r="U220" s="31"/>
    </row>
    <row r="221" spans="1:21" ht="21">
      <c r="A221" s="30"/>
      <c r="B221" s="199"/>
      <c r="C221" s="31"/>
      <c r="D221" s="32"/>
      <c r="E221" s="237"/>
      <c r="F221" s="237"/>
      <c r="G221" s="33"/>
      <c r="H221" s="238"/>
      <c r="I221" s="237"/>
      <c r="J221" s="239"/>
      <c r="K221" s="239"/>
      <c r="L221" s="238"/>
      <c r="M221" s="31"/>
      <c r="N221" s="31"/>
      <c r="O221" s="31"/>
      <c r="P221" s="31"/>
      <c r="Q221" s="31"/>
      <c r="R221" s="31"/>
      <c r="S221" s="31"/>
      <c r="T221" s="31"/>
      <c r="U221" s="31"/>
    </row>
    <row r="222" spans="1:21" ht="21">
      <c r="A222" s="30"/>
      <c r="B222" s="199"/>
      <c r="C222" s="31"/>
      <c r="D222" s="32"/>
      <c r="E222" s="237"/>
      <c r="F222" s="237"/>
      <c r="G222" s="33"/>
      <c r="H222" s="238"/>
      <c r="I222" s="237"/>
      <c r="J222" s="239"/>
      <c r="K222" s="239"/>
      <c r="L222" s="238"/>
      <c r="M222" s="31"/>
      <c r="N222" s="31"/>
      <c r="O222" s="31"/>
      <c r="P222" s="31"/>
      <c r="Q222" s="31"/>
      <c r="R222" s="31"/>
      <c r="S222" s="31"/>
      <c r="T222" s="31"/>
      <c r="U222" s="31"/>
    </row>
    <row r="223" spans="1:21" ht="21">
      <c r="A223" s="30"/>
      <c r="B223" s="199"/>
      <c r="C223" s="31"/>
      <c r="D223" s="32"/>
      <c r="E223" s="237"/>
      <c r="F223" s="237"/>
      <c r="G223" s="33"/>
      <c r="H223" s="238"/>
      <c r="I223" s="237"/>
      <c r="J223" s="239"/>
      <c r="K223" s="239"/>
      <c r="L223" s="238"/>
      <c r="M223" s="31"/>
      <c r="N223" s="31"/>
      <c r="O223" s="31"/>
      <c r="P223" s="31"/>
      <c r="Q223" s="31"/>
      <c r="R223" s="31"/>
      <c r="S223" s="31"/>
      <c r="T223" s="31"/>
      <c r="U223" s="31"/>
    </row>
    <row r="224" spans="1:21" ht="21">
      <c r="A224" s="30"/>
      <c r="B224" s="199"/>
      <c r="C224" s="31"/>
      <c r="D224" s="32"/>
      <c r="E224" s="237"/>
      <c r="F224" s="237"/>
      <c r="G224" s="33"/>
      <c r="H224" s="238"/>
      <c r="I224" s="237"/>
      <c r="J224" s="239"/>
      <c r="K224" s="239"/>
      <c r="L224" s="238"/>
      <c r="M224" s="31"/>
      <c r="N224" s="31"/>
      <c r="O224" s="31"/>
      <c r="P224" s="31"/>
      <c r="Q224" s="31"/>
      <c r="R224" s="31"/>
      <c r="S224" s="31"/>
      <c r="T224" s="31"/>
      <c r="U224" s="31"/>
    </row>
    <row r="225" spans="1:21" ht="21">
      <c r="A225" s="30"/>
      <c r="B225" s="199"/>
      <c r="C225" s="31"/>
      <c r="D225" s="32"/>
      <c r="E225" s="237"/>
      <c r="F225" s="237"/>
      <c r="G225" s="33"/>
      <c r="H225" s="238"/>
      <c r="I225" s="237"/>
      <c r="J225" s="239"/>
      <c r="K225" s="239"/>
      <c r="L225" s="238"/>
      <c r="M225" s="31"/>
      <c r="N225" s="31"/>
      <c r="O225" s="31"/>
      <c r="P225" s="31"/>
      <c r="Q225" s="31"/>
      <c r="R225" s="31"/>
      <c r="S225" s="31"/>
      <c r="T225" s="31"/>
      <c r="U225" s="31"/>
    </row>
    <row r="226" spans="1:21" ht="21">
      <c r="A226" s="30"/>
      <c r="B226" s="199"/>
      <c r="C226" s="31"/>
      <c r="D226" s="32"/>
      <c r="E226" s="237"/>
      <c r="F226" s="237"/>
      <c r="G226" s="33"/>
      <c r="H226" s="238"/>
      <c r="I226" s="237"/>
      <c r="J226" s="239"/>
      <c r="K226" s="239"/>
      <c r="L226" s="238"/>
      <c r="M226" s="31"/>
      <c r="N226" s="31"/>
      <c r="O226" s="31"/>
      <c r="P226" s="31"/>
      <c r="Q226" s="31"/>
      <c r="R226" s="31"/>
      <c r="S226" s="31"/>
      <c r="T226" s="31"/>
      <c r="U226" s="31"/>
    </row>
    <row r="227" spans="1:21" ht="21">
      <c r="A227" s="30"/>
      <c r="B227" s="199"/>
      <c r="C227" s="31"/>
      <c r="D227" s="32"/>
      <c r="E227" s="237"/>
      <c r="F227" s="237"/>
      <c r="G227" s="33"/>
      <c r="H227" s="238"/>
      <c r="I227" s="237"/>
      <c r="J227" s="239"/>
      <c r="K227" s="239"/>
      <c r="L227" s="238"/>
      <c r="M227" s="31"/>
      <c r="N227" s="31"/>
      <c r="O227" s="31"/>
      <c r="P227" s="31"/>
      <c r="Q227" s="31"/>
      <c r="R227" s="31"/>
      <c r="S227" s="31"/>
      <c r="T227" s="31"/>
      <c r="U227" s="31"/>
    </row>
    <row r="228" spans="1:21" ht="21">
      <c r="A228" s="30"/>
      <c r="B228" s="199"/>
      <c r="C228" s="31"/>
      <c r="D228" s="32"/>
      <c r="E228" s="237"/>
      <c r="F228" s="237"/>
      <c r="G228" s="33"/>
      <c r="H228" s="238"/>
      <c r="I228" s="237"/>
      <c r="J228" s="239"/>
      <c r="K228" s="239"/>
      <c r="L228" s="238"/>
      <c r="M228" s="31"/>
      <c r="N228" s="31"/>
      <c r="O228" s="31"/>
      <c r="P228" s="31"/>
      <c r="Q228" s="31"/>
      <c r="R228" s="31"/>
      <c r="S228" s="31"/>
      <c r="T228" s="31"/>
      <c r="U228" s="31"/>
    </row>
    <row r="229" spans="1:21" ht="21">
      <c r="A229" s="30"/>
      <c r="B229" s="199"/>
      <c r="C229" s="31"/>
      <c r="D229" s="32"/>
      <c r="E229" s="237"/>
      <c r="F229" s="237"/>
      <c r="G229" s="33"/>
      <c r="H229" s="238"/>
      <c r="I229" s="237"/>
      <c r="J229" s="239"/>
      <c r="K229" s="239"/>
      <c r="L229" s="238"/>
      <c r="M229" s="31"/>
      <c r="N229" s="31"/>
      <c r="O229" s="31"/>
      <c r="P229" s="31"/>
      <c r="Q229" s="31"/>
      <c r="R229" s="31"/>
      <c r="S229" s="31"/>
      <c r="T229" s="31"/>
      <c r="U229" s="31"/>
    </row>
    <row r="230" spans="1:21" ht="21">
      <c r="A230" s="30"/>
      <c r="B230" s="199"/>
      <c r="C230" s="31"/>
      <c r="D230" s="32"/>
      <c r="E230" s="237"/>
      <c r="F230" s="237"/>
      <c r="G230" s="33"/>
      <c r="H230" s="238"/>
      <c r="I230" s="237"/>
      <c r="J230" s="239"/>
      <c r="K230" s="239"/>
      <c r="L230" s="238"/>
      <c r="M230" s="31"/>
      <c r="N230" s="31"/>
      <c r="O230" s="31"/>
      <c r="P230" s="31"/>
      <c r="Q230" s="31"/>
      <c r="R230" s="31"/>
      <c r="S230" s="31"/>
      <c r="T230" s="31"/>
      <c r="U230" s="31"/>
    </row>
    <row r="231" spans="1:21" ht="21">
      <c r="A231" s="30"/>
      <c r="B231" s="199"/>
      <c r="C231" s="31"/>
      <c r="D231" s="32"/>
      <c r="E231" s="237"/>
      <c r="F231" s="237"/>
      <c r="G231" s="33"/>
      <c r="H231" s="238"/>
      <c r="I231" s="237"/>
      <c r="J231" s="239"/>
      <c r="K231" s="239"/>
      <c r="L231" s="238"/>
      <c r="M231" s="31"/>
      <c r="N231" s="31"/>
      <c r="O231" s="31"/>
      <c r="P231" s="31"/>
      <c r="Q231" s="31"/>
      <c r="R231" s="31"/>
      <c r="S231" s="31"/>
      <c r="T231" s="31"/>
      <c r="U231" s="31"/>
    </row>
    <row r="232" spans="1:21" ht="21">
      <c r="A232" s="30"/>
      <c r="B232" s="199"/>
      <c r="C232" s="31"/>
      <c r="D232" s="32"/>
      <c r="E232" s="237"/>
      <c r="F232" s="237"/>
      <c r="G232" s="33"/>
      <c r="H232" s="238"/>
      <c r="I232" s="237"/>
      <c r="J232" s="239"/>
      <c r="K232" s="239"/>
      <c r="L232" s="238"/>
      <c r="M232" s="31"/>
      <c r="N232" s="31"/>
      <c r="O232" s="31"/>
      <c r="P232" s="31"/>
      <c r="Q232" s="31"/>
      <c r="R232" s="31"/>
      <c r="S232" s="31"/>
      <c r="T232" s="31"/>
      <c r="U232" s="31"/>
    </row>
    <row r="233" spans="1:21" ht="21">
      <c r="A233" s="30"/>
      <c r="B233" s="199"/>
      <c r="C233" s="31"/>
      <c r="D233" s="32"/>
      <c r="E233" s="237"/>
      <c r="F233" s="237"/>
      <c r="G233" s="33"/>
      <c r="H233" s="238"/>
      <c r="I233" s="237"/>
      <c r="J233" s="239"/>
      <c r="K233" s="239"/>
      <c r="L233" s="238"/>
      <c r="M233" s="31"/>
      <c r="N233" s="31"/>
      <c r="O233" s="31"/>
      <c r="P233" s="31"/>
      <c r="Q233" s="31"/>
      <c r="R233" s="31"/>
      <c r="S233" s="31"/>
      <c r="T233" s="31"/>
      <c r="U233" s="31"/>
    </row>
    <row r="234" spans="1:21" ht="21">
      <c r="A234" s="30"/>
      <c r="B234" s="199"/>
      <c r="C234" s="31"/>
      <c r="D234" s="32"/>
      <c r="E234" s="237"/>
      <c r="F234" s="237"/>
      <c r="G234" s="33"/>
      <c r="H234" s="238"/>
      <c r="I234" s="237"/>
      <c r="J234" s="239"/>
      <c r="K234" s="239"/>
      <c r="L234" s="238"/>
      <c r="M234" s="31"/>
      <c r="N234" s="31"/>
      <c r="O234" s="31"/>
      <c r="P234" s="31"/>
      <c r="Q234" s="31"/>
      <c r="R234" s="31"/>
      <c r="S234" s="31"/>
      <c r="T234" s="31"/>
      <c r="U234" s="31"/>
    </row>
    <row r="235" spans="1:21" ht="21">
      <c r="A235" s="30"/>
      <c r="B235" s="199"/>
      <c r="C235" s="31"/>
      <c r="D235" s="32"/>
      <c r="E235" s="237"/>
      <c r="F235" s="237"/>
      <c r="G235" s="33"/>
      <c r="H235" s="238"/>
      <c r="I235" s="237"/>
      <c r="J235" s="239"/>
      <c r="K235" s="239"/>
      <c r="L235" s="238"/>
      <c r="M235" s="31"/>
      <c r="N235" s="31"/>
      <c r="O235" s="31"/>
      <c r="P235" s="31"/>
      <c r="Q235" s="31"/>
      <c r="R235" s="31"/>
      <c r="S235" s="31"/>
      <c r="T235" s="31"/>
      <c r="U235" s="31"/>
    </row>
    <row r="236" spans="1:21" ht="21">
      <c r="A236" s="30"/>
      <c r="B236" s="199"/>
      <c r="C236" s="31"/>
      <c r="D236" s="32"/>
      <c r="E236" s="237"/>
      <c r="F236" s="237"/>
      <c r="G236" s="33"/>
      <c r="H236" s="238"/>
      <c r="I236" s="237"/>
      <c r="J236" s="239"/>
      <c r="K236" s="239"/>
      <c r="L236" s="238"/>
      <c r="M236" s="31"/>
      <c r="N236" s="31"/>
      <c r="O236" s="31"/>
      <c r="P236" s="31"/>
      <c r="Q236" s="31"/>
      <c r="R236" s="31"/>
      <c r="S236" s="31"/>
      <c r="T236" s="31"/>
      <c r="U236" s="31"/>
    </row>
    <row r="237" spans="1:21" ht="21">
      <c r="A237" s="30"/>
      <c r="B237" s="199"/>
      <c r="C237" s="31"/>
      <c r="D237" s="32"/>
      <c r="E237" s="237"/>
      <c r="F237" s="237"/>
      <c r="G237" s="33"/>
      <c r="H237" s="238"/>
      <c r="I237" s="237"/>
      <c r="J237" s="239"/>
      <c r="K237" s="239"/>
      <c r="L237" s="238"/>
      <c r="M237" s="31"/>
      <c r="N237" s="31"/>
      <c r="O237" s="31"/>
      <c r="P237" s="31"/>
      <c r="Q237" s="31"/>
      <c r="R237" s="31"/>
      <c r="S237" s="31"/>
      <c r="T237" s="31"/>
      <c r="U237" s="31"/>
    </row>
    <row r="238" spans="1:21" ht="21">
      <c r="A238" s="30"/>
      <c r="B238" s="199"/>
      <c r="C238" s="31"/>
      <c r="D238" s="32"/>
      <c r="E238" s="237"/>
      <c r="F238" s="237"/>
      <c r="G238" s="33"/>
      <c r="H238" s="238"/>
      <c r="I238" s="237"/>
      <c r="J238" s="239"/>
      <c r="K238" s="239"/>
      <c r="L238" s="238"/>
      <c r="M238" s="31"/>
      <c r="N238" s="31"/>
      <c r="O238" s="31"/>
      <c r="P238" s="31"/>
      <c r="Q238" s="31"/>
      <c r="R238" s="31"/>
      <c r="S238" s="31"/>
      <c r="T238" s="31"/>
      <c r="U238" s="31"/>
    </row>
    <row r="239" spans="1:21" ht="21">
      <c r="A239" s="30"/>
      <c r="B239" s="199"/>
      <c r="C239" s="31"/>
      <c r="D239" s="32"/>
      <c r="E239" s="237"/>
      <c r="F239" s="237"/>
      <c r="G239" s="33"/>
      <c r="H239" s="238"/>
      <c r="I239" s="237"/>
      <c r="J239" s="239"/>
      <c r="K239" s="239"/>
      <c r="L239" s="238"/>
      <c r="M239" s="31"/>
      <c r="N239" s="31"/>
      <c r="O239" s="31"/>
      <c r="P239" s="31"/>
      <c r="Q239" s="31"/>
      <c r="R239" s="31"/>
      <c r="S239" s="31"/>
      <c r="T239" s="31"/>
      <c r="U239" s="31"/>
    </row>
    <row r="240" spans="1:21" ht="21">
      <c r="A240" s="30"/>
      <c r="B240" s="199"/>
      <c r="C240" s="31"/>
      <c r="D240" s="32"/>
      <c r="E240" s="237"/>
      <c r="F240" s="237"/>
      <c r="G240" s="33"/>
      <c r="H240" s="238"/>
      <c r="I240" s="237"/>
      <c r="J240" s="239"/>
      <c r="K240" s="239"/>
      <c r="L240" s="238"/>
      <c r="M240" s="31"/>
      <c r="N240" s="31"/>
      <c r="O240" s="31"/>
      <c r="P240" s="31"/>
      <c r="Q240" s="31"/>
      <c r="R240" s="31"/>
      <c r="S240" s="31"/>
      <c r="T240" s="31"/>
      <c r="U240" s="31"/>
    </row>
    <row r="241" spans="1:21" ht="21">
      <c r="A241" s="30"/>
      <c r="B241" s="199"/>
      <c r="C241" s="31"/>
      <c r="D241" s="32"/>
      <c r="E241" s="237"/>
      <c r="F241" s="237"/>
      <c r="G241" s="33"/>
      <c r="H241" s="238"/>
      <c r="I241" s="237"/>
      <c r="J241" s="239"/>
      <c r="K241" s="239"/>
      <c r="L241" s="238"/>
      <c r="M241" s="31"/>
      <c r="N241" s="31"/>
      <c r="O241" s="31"/>
      <c r="P241" s="31"/>
      <c r="Q241" s="31"/>
      <c r="R241" s="31"/>
      <c r="S241" s="31"/>
      <c r="T241" s="31"/>
      <c r="U241" s="31"/>
    </row>
    <row r="242" spans="1:21" ht="21">
      <c r="A242" s="30"/>
      <c r="B242" s="199"/>
      <c r="C242" s="31"/>
      <c r="D242" s="32"/>
      <c r="E242" s="237"/>
      <c r="F242" s="237"/>
      <c r="G242" s="33"/>
      <c r="H242" s="238"/>
      <c r="I242" s="237"/>
      <c r="J242" s="239"/>
      <c r="K242" s="239"/>
      <c r="L242" s="238"/>
      <c r="M242" s="31"/>
      <c r="N242" s="31"/>
      <c r="O242" s="31"/>
      <c r="P242" s="31"/>
      <c r="Q242" s="31"/>
      <c r="R242" s="31"/>
      <c r="S242" s="31"/>
      <c r="T242" s="31"/>
      <c r="U242" s="31"/>
    </row>
    <row r="243" spans="1:21" ht="21">
      <c r="A243" s="30"/>
      <c r="B243" s="199"/>
      <c r="C243" s="31"/>
      <c r="D243" s="32"/>
      <c r="E243" s="237"/>
      <c r="F243" s="237"/>
      <c r="G243" s="33"/>
      <c r="H243" s="238"/>
      <c r="I243" s="237"/>
      <c r="J243" s="239"/>
      <c r="K243" s="239"/>
      <c r="L243" s="238"/>
      <c r="M243" s="31"/>
      <c r="N243" s="31"/>
      <c r="O243" s="31"/>
      <c r="P243" s="31"/>
      <c r="Q243" s="31"/>
      <c r="R243" s="31"/>
      <c r="S243" s="31"/>
      <c r="T243" s="31"/>
      <c r="U243" s="31"/>
    </row>
    <row r="244" spans="1:21" ht="21">
      <c r="A244" s="30"/>
      <c r="B244" s="199"/>
      <c r="C244" s="31"/>
      <c r="D244" s="32"/>
      <c r="E244" s="237"/>
      <c r="F244" s="237"/>
      <c r="G244" s="33"/>
      <c r="H244" s="238"/>
      <c r="I244" s="237"/>
      <c r="J244" s="239"/>
      <c r="K244" s="239"/>
      <c r="L244" s="238"/>
      <c r="M244" s="31"/>
      <c r="N244" s="31"/>
      <c r="O244" s="31"/>
      <c r="P244" s="31"/>
      <c r="Q244" s="31"/>
      <c r="R244" s="31"/>
      <c r="S244" s="31"/>
      <c r="T244" s="31"/>
      <c r="U244" s="31"/>
    </row>
    <row r="245" spans="1:21" ht="21">
      <c r="A245" s="30"/>
      <c r="B245" s="199"/>
      <c r="C245" s="31"/>
      <c r="D245" s="32"/>
      <c r="E245" s="237"/>
      <c r="F245" s="237"/>
      <c r="G245" s="33"/>
      <c r="H245" s="238"/>
      <c r="I245" s="237"/>
      <c r="J245" s="239"/>
      <c r="K245" s="239"/>
      <c r="L245" s="238"/>
      <c r="M245" s="31"/>
      <c r="N245" s="31"/>
      <c r="O245" s="31"/>
      <c r="P245" s="31"/>
      <c r="Q245" s="31"/>
      <c r="R245" s="31"/>
      <c r="S245" s="31"/>
      <c r="T245" s="31"/>
      <c r="U245" s="31"/>
    </row>
    <row r="246" spans="1:21" ht="21">
      <c r="A246" s="30"/>
      <c r="B246" s="199"/>
      <c r="C246" s="31"/>
      <c r="D246" s="32"/>
      <c r="E246" s="237"/>
      <c r="F246" s="237"/>
      <c r="G246" s="33"/>
      <c r="H246" s="238"/>
      <c r="I246" s="237"/>
      <c r="J246" s="239"/>
      <c r="K246" s="239"/>
      <c r="L246" s="238"/>
      <c r="M246" s="31"/>
      <c r="N246" s="31"/>
      <c r="O246" s="31"/>
      <c r="P246" s="31"/>
      <c r="Q246" s="31"/>
      <c r="R246" s="31"/>
      <c r="S246" s="31"/>
      <c r="T246" s="31"/>
      <c r="U246" s="31"/>
    </row>
    <row r="247" spans="1:21" ht="21">
      <c r="A247" s="30"/>
      <c r="B247" s="199"/>
      <c r="C247" s="31"/>
      <c r="D247" s="32"/>
      <c r="E247" s="237"/>
      <c r="F247" s="237"/>
      <c r="G247" s="33"/>
      <c r="H247" s="238"/>
      <c r="I247" s="237"/>
      <c r="J247" s="239"/>
      <c r="K247" s="239"/>
      <c r="L247" s="238"/>
      <c r="M247" s="31"/>
      <c r="N247" s="31"/>
      <c r="O247" s="31"/>
      <c r="P247" s="31"/>
      <c r="Q247" s="31"/>
      <c r="R247" s="31"/>
      <c r="S247" s="31"/>
      <c r="T247" s="31"/>
      <c r="U247" s="31"/>
    </row>
    <row r="248" spans="1:21" ht="21">
      <c r="A248" s="30"/>
      <c r="B248" s="199"/>
      <c r="C248" s="31"/>
      <c r="D248" s="32"/>
      <c r="E248" s="237"/>
      <c r="F248" s="237"/>
      <c r="G248" s="33"/>
      <c r="H248" s="238"/>
      <c r="I248" s="237"/>
      <c r="J248" s="239"/>
      <c r="K248" s="239"/>
      <c r="L248" s="238"/>
      <c r="M248" s="31"/>
      <c r="N248" s="31"/>
      <c r="O248" s="31"/>
      <c r="P248" s="31"/>
      <c r="Q248" s="31"/>
      <c r="R248" s="31"/>
      <c r="S248" s="31"/>
      <c r="T248" s="31"/>
      <c r="U248" s="31"/>
    </row>
    <row r="249" spans="1:21" ht="21">
      <c r="A249" s="30"/>
      <c r="B249" s="199"/>
      <c r="C249" s="31"/>
      <c r="D249" s="32"/>
      <c r="E249" s="237"/>
      <c r="F249" s="237"/>
      <c r="G249" s="33"/>
      <c r="H249" s="238"/>
      <c r="I249" s="237"/>
      <c r="J249" s="239"/>
      <c r="K249" s="239"/>
      <c r="L249" s="238"/>
      <c r="M249" s="31"/>
      <c r="N249" s="31"/>
      <c r="O249" s="31"/>
      <c r="P249" s="31"/>
      <c r="Q249" s="31"/>
      <c r="R249" s="31"/>
      <c r="S249" s="31"/>
      <c r="T249" s="31"/>
      <c r="U249" s="31"/>
    </row>
    <row r="250" spans="1:21" ht="21">
      <c r="A250" s="30"/>
      <c r="B250" s="199"/>
      <c r="C250" s="31"/>
      <c r="D250" s="32"/>
      <c r="E250" s="237"/>
      <c r="F250" s="237"/>
      <c r="G250" s="33"/>
      <c r="H250" s="238"/>
      <c r="I250" s="237"/>
      <c r="J250" s="239"/>
      <c r="K250" s="239"/>
      <c r="L250" s="238"/>
      <c r="M250" s="31"/>
      <c r="N250" s="31"/>
      <c r="O250" s="31"/>
      <c r="P250" s="31"/>
      <c r="Q250" s="31"/>
      <c r="R250" s="31"/>
      <c r="S250" s="31"/>
      <c r="T250" s="31"/>
      <c r="U250" s="31"/>
    </row>
    <row r="251" spans="1:21" ht="21">
      <c r="A251" s="30"/>
      <c r="B251" s="199"/>
      <c r="C251" s="31"/>
      <c r="D251" s="32"/>
      <c r="E251" s="237"/>
      <c r="F251" s="237"/>
      <c r="G251" s="33"/>
      <c r="H251" s="238"/>
      <c r="I251" s="237"/>
      <c r="J251" s="239"/>
      <c r="K251" s="239"/>
      <c r="L251" s="238"/>
      <c r="M251" s="31"/>
      <c r="N251" s="31"/>
      <c r="O251" s="31"/>
      <c r="P251" s="31"/>
      <c r="Q251" s="31"/>
      <c r="R251" s="31"/>
      <c r="S251" s="31"/>
      <c r="T251" s="31"/>
      <c r="U251" s="31"/>
    </row>
    <row r="252" spans="1:21" ht="21">
      <c r="A252" s="30"/>
      <c r="B252" s="199"/>
      <c r="C252" s="31"/>
      <c r="D252" s="32"/>
      <c r="E252" s="237"/>
      <c r="F252" s="237"/>
      <c r="G252" s="33"/>
      <c r="H252" s="238"/>
      <c r="I252" s="237"/>
      <c r="J252" s="239"/>
      <c r="K252" s="239"/>
      <c r="L252" s="238"/>
      <c r="M252" s="31"/>
      <c r="N252" s="31"/>
      <c r="O252" s="31"/>
      <c r="P252" s="31"/>
      <c r="Q252" s="31"/>
      <c r="R252" s="31"/>
      <c r="S252" s="31"/>
      <c r="T252" s="31"/>
      <c r="U252" s="31"/>
    </row>
  </sheetData>
  <mergeCells count="19">
    <mergeCell ref="I4:I7"/>
    <mergeCell ref="K4:K7"/>
    <mergeCell ref="L4:L7"/>
    <mergeCell ref="K18:K23"/>
    <mergeCell ref="L18:L23"/>
    <mergeCell ref="I9:I16"/>
    <mergeCell ref="K9:K16"/>
    <mergeCell ref="L9:L16"/>
    <mergeCell ref="I18:I23"/>
    <mergeCell ref="K40:K51"/>
    <mergeCell ref="L40:L51"/>
    <mergeCell ref="B52:H52"/>
    <mergeCell ref="I25:I26"/>
    <mergeCell ref="K25:K26"/>
    <mergeCell ref="L25:L26"/>
    <mergeCell ref="I28:I38"/>
    <mergeCell ref="K28:K38"/>
    <mergeCell ref="L28:L38"/>
    <mergeCell ref="I40:I51"/>
  </mergeCells>
  <conditionalFormatting sqref="J6:J7">
    <cfRule type="cellIs" dxfId="70" priority="19" operator="equal">
      <formula>171</formula>
    </cfRule>
  </conditionalFormatting>
  <conditionalFormatting sqref="J6:J7">
    <cfRule type="cellIs" dxfId="69" priority="20" operator="greaterThan">
      <formula>171</formula>
    </cfRule>
  </conditionalFormatting>
  <conditionalFormatting sqref="J9">
    <cfRule type="cellIs" dxfId="68" priority="21" operator="equal">
      <formula>10</formula>
    </cfRule>
  </conditionalFormatting>
  <conditionalFormatting sqref="J9">
    <cfRule type="cellIs" dxfId="67" priority="22" operator="greaterThan">
      <formula>10</formula>
    </cfRule>
  </conditionalFormatting>
  <conditionalFormatting sqref="J9:J16">
    <cfRule type="cellIs" dxfId="66" priority="23" operator="equal">
      <formula>20</formula>
    </cfRule>
  </conditionalFormatting>
  <conditionalFormatting sqref="J9:J16">
    <cfRule type="cellIs" dxfId="65" priority="24" operator="greaterThan">
      <formula>20</formula>
    </cfRule>
  </conditionalFormatting>
  <conditionalFormatting sqref="J11:J13">
    <cfRule type="cellIs" dxfId="64" priority="25" operator="equal">
      <formula>50</formula>
    </cfRule>
  </conditionalFormatting>
  <conditionalFormatting sqref="J11:J13">
    <cfRule type="cellIs" dxfId="63" priority="26" operator="greaterThan">
      <formula>50</formula>
    </cfRule>
  </conditionalFormatting>
  <conditionalFormatting sqref="J14">
    <cfRule type="cellIs" dxfId="62" priority="27" operator="equal">
      <formula>100</formula>
    </cfRule>
  </conditionalFormatting>
  <conditionalFormatting sqref="J14">
    <cfRule type="cellIs" dxfId="61" priority="28" operator="greaterThan">
      <formula>100</formula>
    </cfRule>
  </conditionalFormatting>
  <conditionalFormatting sqref="J15">
    <cfRule type="cellIs" dxfId="60" priority="29" operator="equal">
      <formula>140</formula>
    </cfRule>
  </conditionalFormatting>
  <conditionalFormatting sqref="J15">
    <cfRule type="cellIs" dxfId="59" priority="30" operator="greaterThan">
      <formula>140</formula>
    </cfRule>
  </conditionalFormatting>
  <conditionalFormatting sqref="J16">
    <cfRule type="cellIs" dxfId="58" priority="31" operator="equal">
      <formula>100</formula>
    </cfRule>
  </conditionalFormatting>
  <conditionalFormatting sqref="J16">
    <cfRule type="cellIs" dxfId="57" priority="32" operator="greaterThan">
      <formula>100</formula>
    </cfRule>
  </conditionalFormatting>
  <conditionalFormatting sqref="J18">
    <cfRule type="cellIs" dxfId="56" priority="33" operator="equal">
      <formula>100</formula>
    </cfRule>
  </conditionalFormatting>
  <conditionalFormatting sqref="J18">
    <cfRule type="cellIs" dxfId="55" priority="34" operator="greaterThan">
      <formula>100</formula>
    </cfRule>
  </conditionalFormatting>
  <conditionalFormatting sqref="J18:J23">
    <cfRule type="cellIs" dxfId="54" priority="35" operator="equal">
      <formula>100</formula>
    </cfRule>
  </conditionalFormatting>
  <conditionalFormatting sqref="J18:J23">
    <cfRule type="cellIs" dxfId="53" priority="36" operator="greaterThan">
      <formula>100</formula>
    </cfRule>
  </conditionalFormatting>
  <conditionalFormatting sqref="J23">
    <cfRule type="cellIs" dxfId="52" priority="37" operator="equal">
      <formula>125</formula>
    </cfRule>
  </conditionalFormatting>
  <conditionalFormatting sqref="J23">
    <cfRule type="cellIs" dxfId="51" priority="38" operator="greaterThan">
      <formula>125</formula>
    </cfRule>
  </conditionalFormatting>
  <conditionalFormatting sqref="J25">
    <cfRule type="cellIs" dxfId="50" priority="39" operator="equal">
      <formula>100</formula>
    </cfRule>
  </conditionalFormatting>
  <conditionalFormatting sqref="J25">
    <cfRule type="cellIs" dxfId="49" priority="40" operator="greaterThan">
      <formula>100</formula>
    </cfRule>
  </conditionalFormatting>
  <conditionalFormatting sqref="J28">
    <cfRule type="cellIs" dxfId="48" priority="43" operator="equal">
      <formula>200</formula>
    </cfRule>
  </conditionalFormatting>
  <conditionalFormatting sqref="J28">
    <cfRule type="cellIs" dxfId="47" priority="44" operator="greaterThan">
      <formula>200</formula>
    </cfRule>
  </conditionalFormatting>
  <conditionalFormatting sqref="J29">
    <cfRule type="cellIs" dxfId="46" priority="45" operator="equal">
      <formula>20</formula>
    </cfRule>
  </conditionalFormatting>
  <conditionalFormatting sqref="J29">
    <cfRule type="cellIs" dxfId="45" priority="46" operator="greaterThan">
      <formula>20</formula>
    </cfRule>
  </conditionalFormatting>
  <conditionalFormatting sqref="J30">
    <cfRule type="cellIs" dxfId="44" priority="47" operator="equal">
      <formula>20</formula>
    </cfRule>
  </conditionalFormatting>
  <conditionalFormatting sqref="J30">
    <cfRule type="cellIs" dxfId="43" priority="48" operator="greaterThan">
      <formula>20</formula>
    </cfRule>
  </conditionalFormatting>
  <conditionalFormatting sqref="J31:J32">
    <cfRule type="cellIs" dxfId="42" priority="49" operator="equal">
      <formula>60</formula>
    </cfRule>
  </conditionalFormatting>
  <conditionalFormatting sqref="J31:J32">
    <cfRule type="cellIs" dxfId="41" priority="50" operator="greaterThan">
      <formula>60</formula>
    </cfRule>
  </conditionalFormatting>
  <conditionalFormatting sqref="J33">
    <cfRule type="cellIs" dxfId="40" priority="51" operator="equal">
      <formula>25</formula>
    </cfRule>
  </conditionalFormatting>
  <conditionalFormatting sqref="J33">
    <cfRule type="cellIs" dxfId="39" priority="52" operator="greaterThan">
      <formula>25</formula>
    </cfRule>
  </conditionalFormatting>
  <conditionalFormatting sqref="J34">
    <cfRule type="cellIs" dxfId="38" priority="55" operator="equal">
      <formula>15</formula>
    </cfRule>
  </conditionalFormatting>
  <conditionalFormatting sqref="J34">
    <cfRule type="cellIs" dxfId="37" priority="56" operator="greaterThan">
      <formula>15</formula>
    </cfRule>
  </conditionalFormatting>
  <conditionalFormatting sqref="J35">
    <cfRule type="cellIs" dxfId="36" priority="57" operator="equal">
      <formula>12</formula>
    </cfRule>
  </conditionalFormatting>
  <conditionalFormatting sqref="J35">
    <cfRule type="cellIs" dxfId="35" priority="58" operator="greaterThan">
      <formula>12</formula>
    </cfRule>
  </conditionalFormatting>
  <conditionalFormatting sqref="J36">
    <cfRule type="cellIs" dxfId="34" priority="59" operator="equal">
      <formula>20</formula>
    </cfRule>
  </conditionalFormatting>
  <conditionalFormatting sqref="J36">
    <cfRule type="cellIs" dxfId="33" priority="60" operator="greaterThan">
      <formula>20</formula>
    </cfRule>
  </conditionalFormatting>
  <conditionalFormatting sqref="J37:J38">
    <cfRule type="cellIs" dxfId="32" priority="61" operator="equal">
      <formula>20</formula>
    </cfRule>
  </conditionalFormatting>
  <conditionalFormatting sqref="J28:J38">
    <cfRule type="cellIs" dxfId="31" priority="62" operator="equal">
      <formula>40</formula>
    </cfRule>
  </conditionalFormatting>
  <conditionalFormatting sqref="J28:J38">
    <cfRule type="cellIs" dxfId="30" priority="63" operator="greaterThan">
      <formula>40</formula>
    </cfRule>
  </conditionalFormatting>
  <conditionalFormatting sqref="J40">
    <cfRule type="cellIs" dxfId="29" priority="64" operator="equal">
      <formula>80</formula>
    </cfRule>
  </conditionalFormatting>
  <conditionalFormatting sqref="J40">
    <cfRule type="cellIs" dxfId="28" priority="65" operator="greaterThan">
      <formula>80</formula>
    </cfRule>
  </conditionalFormatting>
  <conditionalFormatting sqref="J41">
    <cfRule type="cellIs" dxfId="27" priority="66" operator="equal">
      <formula>60</formula>
    </cfRule>
  </conditionalFormatting>
  <conditionalFormatting sqref="J41">
    <cfRule type="cellIs" dxfId="26" priority="67" operator="greaterThan">
      <formula>60</formula>
    </cfRule>
  </conditionalFormatting>
  <conditionalFormatting sqref="J42">
    <cfRule type="cellIs" dxfId="25" priority="68" operator="equal">
      <formula>49</formula>
    </cfRule>
  </conditionalFormatting>
  <conditionalFormatting sqref="J42">
    <cfRule type="cellIs" dxfId="24" priority="69" operator="greaterThan">
      <formula>49</formula>
    </cfRule>
  </conditionalFormatting>
  <conditionalFormatting sqref="J43">
    <cfRule type="cellIs" dxfId="23" priority="70" operator="equal">
      <formula>30</formula>
    </cfRule>
  </conditionalFormatting>
  <conditionalFormatting sqref="J43">
    <cfRule type="cellIs" dxfId="22" priority="71" operator="greaterThan">
      <formula>30</formula>
    </cfRule>
  </conditionalFormatting>
  <conditionalFormatting sqref="J44">
    <cfRule type="cellIs" dxfId="21" priority="72" operator="equal">
      <formula>20</formula>
    </cfRule>
  </conditionalFormatting>
  <conditionalFormatting sqref="J44">
    <cfRule type="cellIs" dxfId="20" priority="73" operator="greaterThan">
      <formula>20</formula>
    </cfRule>
  </conditionalFormatting>
  <conditionalFormatting sqref="J40:J51">
    <cfRule type="cellIs" dxfId="19" priority="76" operator="equal">
      <formula>30</formula>
    </cfRule>
  </conditionalFormatting>
  <conditionalFormatting sqref="J40:J51">
    <cfRule type="cellIs" dxfId="18" priority="77" operator="greaterThan">
      <formula>30</formula>
    </cfRule>
  </conditionalFormatting>
  <conditionalFormatting sqref="J46:J49 J51">
    <cfRule type="cellIs" dxfId="17" priority="78" operator="equal">
      <formula>10</formula>
    </cfRule>
  </conditionalFormatting>
  <conditionalFormatting sqref="J46:J49 J51">
    <cfRule type="cellIs" dxfId="16" priority="79" operator="greaterThan">
      <formula>10</formula>
    </cfRule>
  </conditionalFormatting>
  <conditionalFormatting sqref="J50">
    <cfRule type="cellIs" dxfId="15" priority="80" operator="equal">
      <formula>3</formula>
    </cfRule>
  </conditionalFormatting>
  <conditionalFormatting sqref="J50">
    <cfRule type="cellIs" dxfId="14" priority="81" operator="greaterThan">
      <formula>3</formula>
    </cfRule>
  </conditionalFormatting>
  <conditionalFormatting sqref="L9:L16 L18:L23">
    <cfRule type="cellIs" dxfId="13" priority="82" operator="equal">
      <formula>"100%"</formula>
    </cfRule>
  </conditionalFormatting>
  <conditionalFormatting sqref="L9:L16 L18:L23">
    <cfRule type="cellIs" dxfId="12" priority="83" operator="greaterThan">
      <formula>"100%"</formula>
    </cfRule>
  </conditionalFormatting>
  <conditionalFormatting sqref="J5">
    <cfRule type="cellIs" dxfId="11" priority="13" operator="equal">
      <formula>171</formula>
    </cfRule>
  </conditionalFormatting>
  <conditionalFormatting sqref="J5">
    <cfRule type="cellIs" dxfId="10" priority="14" operator="greaterThan">
      <formula>171</formula>
    </cfRule>
  </conditionalFormatting>
  <conditionalFormatting sqref="J4">
    <cfRule type="cellIs" dxfId="9" priority="11" operator="equal">
      <formula>171</formula>
    </cfRule>
  </conditionalFormatting>
  <conditionalFormatting sqref="J4">
    <cfRule type="cellIs" dxfId="8" priority="12" operator="greaterThan">
      <formula>171</formula>
    </cfRule>
  </conditionalFormatting>
  <conditionalFormatting sqref="J20">
    <cfRule type="cellIs" dxfId="7" priority="9" operator="equal">
      <formula>125</formula>
    </cfRule>
  </conditionalFormatting>
  <conditionalFormatting sqref="J20">
    <cfRule type="cellIs" dxfId="6" priority="10" operator="greaterThan">
      <formula>125</formula>
    </cfRule>
  </conditionalFormatting>
  <conditionalFormatting sqref="J26">
    <cfRule type="cellIs" dxfId="5" priority="7" operator="equal">
      <formula>100</formula>
    </cfRule>
  </conditionalFormatting>
  <conditionalFormatting sqref="J26">
    <cfRule type="cellIs" dxfId="4" priority="8" operator="greaterThan">
      <formula>100</formula>
    </cfRule>
  </conditionalFormatting>
  <conditionalFormatting sqref="K40">
    <cfRule type="cellIs" dxfId="3" priority="1" operator="equal">
      <formula>20</formula>
    </cfRule>
  </conditionalFormatting>
  <conditionalFormatting sqref="K40">
    <cfRule type="cellIs" dxfId="2" priority="2" operator="greaterThan">
      <formula>20</formula>
    </cfRule>
  </conditionalFormatting>
  <conditionalFormatting sqref="K40">
    <cfRule type="cellIs" dxfId="1" priority="3" operator="equal">
      <formula>30</formula>
    </cfRule>
  </conditionalFormatting>
  <conditionalFormatting sqref="K40">
    <cfRule type="cellIs" dxfId="0" priority="4" operator="greaterThan">
      <formula>30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I Проекты</vt:lpstr>
      <vt:lpstr>II Кадры</vt:lpstr>
      <vt:lpstr>III Аналитика</vt:lpstr>
      <vt:lpstr>IV Муниципалитеты</vt:lpstr>
      <vt:lpstr>V Взаимодействие</vt:lpstr>
      <vt:lpstr>VI СМИ</vt:lpstr>
      <vt:lpstr>ИТОГ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Ахметов Амир Ильхамович</dc:creator>
  <cp:lastModifiedBy>Юля</cp:lastModifiedBy>
  <dcterms:created xsi:type="dcterms:W3CDTF">2022-05-04T12:33:07Z</dcterms:created>
  <dcterms:modified xsi:type="dcterms:W3CDTF">2022-07-08T08:25:28Z</dcterms:modified>
</cp:coreProperties>
</file>